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C3F2D46D-B502-4872-B42B-A56C034921D6}" xr6:coauthVersionLast="47" xr6:coauthVersionMax="47" xr10:uidLastSave="{00000000-0000-0000-0000-000000000000}"/>
  <bookViews>
    <workbookView xWindow="-120" yWindow="-120" windowWidth="20730" windowHeight="11040" tabRatio="906" activeTab="1" xr2:uid="{00000000-000D-0000-FFFF-FFFF00000000}"/>
  </bookViews>
  <sheets>
    <sheet name="報告書（提出用）" sheetId="2" r:id="rId1"/>
    <sheet name="報告書（事業主控）" sheetId="12" r:id="rId2"/>
    <sheet name="保険料計算シート（非表示）" sheetId="8" state="hidden" r:id="rId3"/>
    <sheet name="設定シート" sheetId="10" state="hidden" r:id="rId4"/>
    <sheet name="申告書記入img(非表示)" sheetId="14" state="hidden" r:id="rId5"/>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2" hidden="1">'保険料計算シート（非表示）'!#REF!</definedName>
    <definedName name="_xlnm.Print_Area" localSheetId="4">'申告書記入img(非表示)'!$A$1:$DK$64</definedName>
    <definedName name="_xlnm.Print_Area" localSheetId="2">'保険料計算シート（非表示）'!$A$1:$A$31</definedName>
    <definedName name="_xlnm.Print_Area" localSheetId="1">IF('報告書（事業主控）'!$BJ$16="",'報告書（事業主控）'!$A$1:$AU$41,'報告書（事業主控）'!$A$1:INDEX('報告書（事業主控）'!$AU:$AU,'報告書（事業主控）'!$BJ$16*'報告書（事業主控）'!$BJ$14))</definedName>
    <definedName name="_xlnm.Print_Area" localSheetId="0">IF('報告書（事業主控）'!$BJ$16="",'報告書（提出用）'!$A$1:$AU$41,'報告書（提出用）'!$A$1:INDEX('報告書（提出用）'!$AU:$AU,'報告書（事業主控）'!$BJ$16*'報告書（事業主控）'!$BJ$14))</definedName>
    <definedName name="可能" localSheetId="4">'申告書記入img(非表示)'!#REF!</definedName>
    <definedName name="可能">#REF!</definedName>
    <definedName name="概算年度">設定シート!$D$26</definedName>
    <definedName name="還付" localSheetId="4">'申告書記入img(非表示)'!$DL$6:$DM$6</definedName>
    <definedName name="空白">'報告書（事業主控）'!$BP$14</definedName>
    <definedName name="行う" localSheetId="4">'申告書記入img(非表示)'!$DM$7</definedName>
    <definedName name="行わない" localSheetId="4">'申告書記入img(非表示)'!$DL$7:$DL$9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対象年1_3月">'報告書（事業主控）'!$BD$16:$BD$18</definedName>
    <definedName name="対象年2_3月">'報告書（事業主控）'!$BD$17:$BD$18</definedName>
    <definedName name="対象年3月">'報告書（事業主控）'!$BD$18</definedName>
    <definedName name="賃金算定基準">設定シート!$D$61:$D$62</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設定シート!$C$45:$N$53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2" l="1"/>
  <c r="BT76" i="12" l="1"/>
  <c r="BT74" i="12"/>
  <c r="BT72" i="12"/>
  <c r="BT70" i="12"/>
  <c r="BT68" i="12"/>
  <c r="BT66" i="12"/>
  <c r="BT64" i="12"/>
  <c r="BT62" i="12"/>
  <c r="BT60" i="12"/>
  <c r="BT24" i="12"/>
  <c r="BT22" i="12"/>
  <c r="BT20" i="12"/>
  <c r="BT18" i="12"/>
  <c r="BT16" i="12"/>
  <c r="D27" i="10" l="1"/>
  <c r="C27" i="10"/>
  <c r="D26" i="10"/>
  <c r="C26" i="10"/>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U10" i="2"/>
  <c r="U54" i="2" s="1"/>
  <c r="AP9" i="2"/>
  <c r="AD79" i="12"/>
  <c r="AD79" i="2" s="1"/>
  <c r="Z79" i="12"/>
  <c r="Z79" i="2" s="1"/>
  <c r="AN78" i="12"/>
  <c r="AH77" i="12"/>
  <c r="AH77" i="2" s="1"/>
  <c r="BA76" i="12"/>
  <c r="AV76" i="12"/>
  <c r="AL77" i="12" s="1"/>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L67" i="12" s="1"/>
  <c r="AL67" i="2" s="1"/>
  <c r="AH66" i="12"/>
  <c r="AH66" i="2" s="1"/>
  <c r="AH65" i="12"/>
  <c r="AH65" i="2" s="1"/>
  <c r="BA64" i="12"/>
  <c r="AV64" i="12"/>
  <c r="AL65" i="12" s="1"/>
  <c r="AH64" i="12"/>
  <c r="AH64" i="2" s="1"/>
  <c r="AH63" i="12"/>
  <c r="AH63" i="2" s="1"/>
  <c r="BA62" i="12"/>
  <c r="AV62" i="12"/>
  <c r="AL63" i="12" s="1"/>
  <c r="AL63" i="2" s="1"/>
  <c r="AH62" i="12"/>
  <c r="AH62" i="2" s="1"/>
  <c r="AH61" i="12"/>
  <c r="AH61" i="2" s="1"/>
  <c r="BA60" i="12"/>
  <c r="AV60" i="12"/>
  <c r="AL61" i="12" s="1"/>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V16" i="12"/>
  <c r="AH16" i="12"/>
  <c r="AH16" i="2" s="1"/>
  <c r="I84" i="10"/>
  <c r="I85" i="10" s="1"/>
  <c r="G84" i="10"/>
  <c r="G85" i="10" s="1"/>
  <c r="E84" i="10"/>
  <c r="C84" i="10"/>
  <c r="C78" i="10" s="1"/>
  <c r="Q53" i="10"/>
  <c r="S52" i="10"/>
  <c r="Q52" i="10"/>
  <c r="S51" i="10"/>
  <c r="Q51" i="10"/>
  <c r="Q50" i="10"/>
  <c r="Q49" i="10"/>
  <c r="Q48" i="10"/>
  <c r="Q47" i="10"/>
  <c r="Q46" i="10"/>
  <c r="Q45" i="10"/>
  <c r="M35" i="10"/>
  <c r="M36" i="10" s="1"/>
  <c r="I35" i="10"/>
  <c r="I36" i="10" s="1"/>
  <c r="E35" i="10"/>
  <c r="E36" i="10" s="1"/>
  <c r="C35" i="10"/>
  <c r="C36" i="10" s="1"/>
  <c r="O34" i="10"/>
  <c r="O35" i="10" s="1"/>
  <c r="K34" i="10"/>
  <c r="K35" i="10" s="1"/>
  <c r="K36" i="10" s="1"/>
  <c r="G34" i="10"/>
  <c r="G35" i="10" s="1"/>
  <c r="I14" i="10"/>
  <c r="G14" i="10"/>
  <c r="E14" i="10"/>
  <c r="C14" i="10"/>
  <c r="C15" i="10" s="1"/>
  <c r="BI17" i="12"/>
  <c r="BI16" i="12"/>
  <c r="M54" i="2" l="1"/>
  <c r="Q54" i="2"/>
  <c r="BV20" i="12"/>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12"/>
  <c r="AN61" i="2" s="1"/>
  <c r="AY77" i="12"/>
  <c r="BB77" i="12" s="1"/>
  <c r="AY69" i="12"/>
  <c r="E78" i="10"/>
  <c r="AN65" i="12"/>
  <c r="AN65" i="2" s="1"/>
  <c r="AH73" i="2"/>
  <c r="AY73" i="12"/>
  <c r="BB73" i="12" s="1"/>
  <c r="AY65" i="12"/>
  <c r="BB65" i="12" s="1"/>
  <c r="AY67" i="12"/>
  <c r="AX70" i="12"/>
  <c r="AL71" i="12"/>
  <c r="AN71" i="12" s="1"/>
  <c r="AN71" i="2" s="1"/>
  <c r="AX22" i="12"/>
  <c r="AY63" i="12"/>
  <c r="BB63" i="12" s="1"/>
  <c r="AX74" i="12"/>
  <c r="AY61" i="12"/>
  <c r="BB61" i="12" s="1"/>
  <c r="AX68" i="12"/>
  <c r="AL69" i="12"/>
  <c r="AN69" i="12" s="1"/>
  <c r="AN69" i="2" s="1"/>
  <c r="AN77" i="12"/>
  <c r="AN77" i="2" s="1"/>
  <c r="AX66" i="12"/>
  <c r="AH75" i="2"/>
  <c r="AY75" i="12"/>
  <c r="AX64" i="12"/>
  <c r="E68" i="10"/>
  <c r="G68" i="10"/>
  <c r="I68" i="10"/>
  <c r="I78" i="10"/>
  <c r="AL73" i="12"/>
  <c r="AN73" i="12" s="1"/>
  <c r="AN73" i="2" s="1"/>
  <c r="AL75" i="12"/>
  <c r="AX72" i="12"/>
  <c r="AX24" i="12"/>
  <c r="AX60" i="12"/>
  <c r="AN81" i="12"/>
  <c r="AN81" i="2" s="1"/>
  <c r="AN78" i="2"/>
  <c r="AX76" i="12"/>
  <c r="AY71" i="12"/>
  <c r="AX62" i="12"/>
  <c r="AH25" i="2"/>
  <c r="AL17" i="12"/>
  <c r="AN17" i="12" s="1"/>
  <c r="AN17" i="2" s="1"/>
  <c r="AY17" i="12"/>
  <c r="AX20" i="12"/>
  <c r="AX16" i="12"/>
  <c r="AH21" i="2"/>
  <c r="AL21" i="12"/>
  <c r="AL21" i="2" s="1"/>
  <c r="AH17" i="2"/>
  <c r="AH19" i="2"/>
  <c r="AX18" i="12"/>
  <c r="AL19" i="12"/>
  <c r="BB19" i="12" s="1"/>
  <c r="AL61" i="2"/>
  <c r="AL77" i="2"/>
  <c r="AN63" i="12"/>
  <c r="AN63" i="2" s="1"/>
  <c r="AL65" i="2"/>
  <c r="AL73" i="2"/>
  <c r="AN67" i="12"/>
  <c r="AN67" i="2" s="1"/>
  <c r="AH26" i="1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L23" i="12"/>
  <c r="AL25" i="12"/>
  <c r="AL25" i="2" s="1"/>
  <c r="J54" i="2"/>
  <c r="N54" i="2"/>
  <c r="R54" i="2"/>
  <c r="V54" i="2"/>
  <c r="K54" i="2"/>
  <c r="O54" i="2"/>
  <c r="S54" i="2"/>
  <c r="W54" i="2"/>
  <c r="L54" i="2"/>
  <c r="P54" i="2"/>
  <c r="T54" i="2"/>
  <c r="M39" i="10"/>
  <c r="O36" i="10"/>
  <c r="I39" i="10"/>
  <c r="G36" i="10"/>
  <c r="C85" i="10"/>
  <c r="C68" i="10"/>
  <c r="E85" i="10"/>
  <c r="E15" i="10"/>
  <c r="G39" i="10"/>
  <c r="I15" i="10"/>
  <c r="K39" i="10"/>
  <c r="G15" i="10"/>
  <c r="AL69" i="2" l="1"/>
  <c r="BB75" i="12"/>
  <c r="AN21" i="12"/>
  <c r="AN21" i="2" s="1"/>
  <c r="AY79" i="12"/>
  <c r="AH79" i="12" s="1"/>
  <c r="AH79" i="2" s="1"/>
  <c r="AN75" i="12"/>
  <c r="AN75" i="2" s="1"/>
  <c r="AL75" i="2"/>
  <c r="AL71" i="2"/>
  <c r="AW70" i="12"/>
  <c r="AW24" i="12"/>
  <c r="AZ73" i="12"/>
  <c r="BL73" i="12" s="1"/>
  <c r="BM73" i="12" s="1"/>
  <c r="AZ63" i="12"/>
  <c r="AZ71" i="12"/>
  <c r="BL71" i="12" s="1"/>
  <c r="BM71" i="12" s="1"/>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AW66" i="12"/>
  <c r="AW74" i="12"/>
  <c r="AW76" i="12"/>
  <c r="V78" i="12"/>
  <c r="V78" i="2" s="1"/>
  <c r="AH78" i="2"/>
  <c r="BB67" i="12"/>
  <c r="AW64" i="12"/>
  <c r="AW68" i="12"/>
  <c r="AW22" i="12"/>
  <c r="BB71" i="12"/>
  <c r="AW62" i="12"/>
  <c r="AW60" i="12"/>
  <c r="AW72" i="12"/>
  <c r="AW16" i="12"/>
  <c r="AW18" i="12"/>
  <c r="BB69" i="12"/>
  <c r="AL19" i="2"/>
  <c r="BB17" i="12"/>
  <c r="AL17" i="2"/>
  <c r="AN19" i="12"/>
  <c r="AN19" i="2" s="1"/>
  <c r="BB21" i="12"/>
  <c r="V26" i="12"/>
  <c r="V26" i="2" s="1"/>
  <c r="AH26" i="2"/>
  <c r="AN25" i="12"/>
  <c r="AN25" i="2" s="1"/>
  <c r="BB23" i="12"/>
  <c r="AL23" i="2"/>
  <c r="AN23" i="12"/>
  <c r="AN23" i="2" s="1"/>
  <c r="BB25" i="12"/>
  <c r="BG21" i="12"/>
  <c r="AY27" i="12"/>
  <c r="AH27" i="12" s="1"/>
  <c r="AH27" i="2" s="1"/>
  <c r="BI19" i="12"/>
  <c r="BI20" i="12"/>
  <c r="BI18" i="12"/>
  <c r="BC75" i="12" l="1"/>
  <c r="V79" i="12"/>
  <c r="AD81" i="12" s="1"/>
  <c r="BC77" i="12"/>
  <c r="BL75" i="12"/>
  <c r="BM75" i="12" s="1"/>
  <c r="BL65" i="12"/>
  <c r="BM65" i="12" s="1"/>
  <c r="BB78" i="12"/>
  <c r="BB79" i="12" s="1"/>
  <c r="AN79" i="12" s="1"/>
  <c r="AN79" i="2" s="1"/>
  <c r="BC17" i="12"/>
  <c r="AZ80" i="12"/>
  <c r="AH80" i="12" s="1"/>
  <c r="AH80" i="2" s="1"/>
  <c r="BC61" i="12"/>
  <c r="BC23" i="12"/>
  <c r="BL19" i="12"/>
  <c r="BL26" i="12" s="1"/>
  <c r="BC67" i="12"/>
  <c r="BC69" i="12"/>
  <c r="BC73" i="12"/>
  <c r="BC21" i="12"/>
  <c r="BL67" i="12"/>
  <c r="BM67" i="12" s="1"/>
  <c r="BC71" i="12"/>
  <c r="BC63" i="12"/>
  <c r="BL63" i="12"/>
  <c r="BB26" i="12"/>
  <c r="BB27" i="12" s="1"/>
  <c r="AN27" i="12" s="1"/>
  <c r="AN27" i="2" s="1"/>
  <c r="V27" i="12"/>
  <c r="V27" i="2" s="1"/>
  <c r="BC25" i="12"/>
  <c r="BG22" i="12"/>
  <c r="AZ28" i="12"/>
  <c r="AH28" i="12" s="1"/>
  <c r="AH28" i="2" s="1"/>
  <c r="BI21" i="12"/>
  <c r="V79" i="2" l="1"/>
  <c r="BM19" i="12"/>
  <c r="BM26" i="12" s="1"/>
  <c r="BC26" i="12" s="1"/>
  <c r="BC28" i="12" s="1"/>
  <c r="AN28" i="12" s="1"/>
  <c r="BM63" i="12"/>
  <c r="BM78" i="12" s="1"/>
  <c r="BL78" i="12"/>
  <c r="AD29" i="12"/>
  <c r="BG23" i="12"/>
  <c r="BI22" i="12"/>
  <c r="BC78" i="12" l="1"/>
  <c r="BC80" i="12" s="1"/>
  <c r="AN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53" i="12" l="1"/>
  <c r="AL53" i="2" l="1"/>
  <c r="AK42" i="8" l="1"/>
  <c r="AK34" i="8"/>
  <c r="AK27" i="8"/>
  <c r="AK20" i="8"/>
  <c r="AK12" i="8"/>
  <c r="AV38" i="14" l="1"/>
  <c r="BU38" i="14" s="1"/>
  <c r="AW19" i="14"/>
  <c r="AT19" i="14"/>
  <c r="AQ19" i="14"/>
  <c r="AK19" i="14"/>
  <c r="AH19" i="14"/>
  <c r="AE19" i="14"/>
  <c r="AB19" i="14"/>
  <c r="Y19" i="14"/>
  <c r="V19" i="14"/>
  <c r="S19" i="14"/>
  <c r="P19" i="14"/>
  <c r="M19" i="14"/>
  <c r="J19" i="14"/>
  <c r="G19" i="14"/>
  <c r="AI4" i="14"/>
  <c r="K315" i="8" l="1"/>
  <c r="E315" i="8"/>
  <c r="G315" i="8" s="1"/>
  <c r="K314" i="8"/>
  <c r="E314" i="8"/>
  <c r="G314" i="8" s="1"/>
  <c r="K313" i="8"/>
  <c r="E313" i="8"/>
  <c r="K312" i="8"/>
  <c r="E312" i="8"/>
  <c r="G312" i="8" s="1"/>
  <c r="K311" i="8"/>
  <c r="E311" i="8"/>
  <c r="G311" i="8" s="1"/>
  <c r="K310" i="8"/>
  <c r="E310" i="8"/>
  <c r="G310" i="8" s="1"/>
  <c r="K309" i="8"/>
  <c r="E309" i="8"/>
  <c r="G309" i="8" s="1"/>
  <c r="K308" i="8"/>
  <c r="I308" i="8"/>
  <c r="E308" i="8"/>
  <c r="G308" i="8" s="1"/>
  <c r="K307" i="8"/>
  <c r="E307" i="8"/>
  <c r="K306" i="8"/>
  <c r="E306" i="8"/>
  <c r="G306" i="8" s="1"/>
  <c r="K305" i="8"/>
  <c r="E305" i="8"/>
  <c r="G305" i="8" s="1"/>
  <c r="K304" i="8"/>
  <c r="E304" i="8"/>
  <c r="G304" i="8" s="1"/>
  <c r="K303" i="8"/>
  <c r="E303" i="8"/>
  <c r="G303" i="8" s="1"/>
  <c r="K302" i="8"/>
  <c r="E302" i="8"/>
  <c r="G302" i="8" s="1"/>
  <c r="K301" i="8"/>
  <c r="E301" i="8"/>
  <c r="G301" i="8" s="1"/>
  <c r="K300" i="8"/>
  <c r="E300" i="8"/>
  <c r="G300" i="8" s="1"/>
  <c r="K299" i="8"/>
  <c r="E299" i="8"/>
  <c r="G299" i="8" s="1"/>
  <c r="K298" i="8"/>
  <c r="E298" i="8"/>
  <c r="G298" i="8" s="1"/>
  <c r="K297" i="8"/>
  <c r="E297" i="8"/>
  <c r="G297" i="8" s="1"/>
  <c r="K296" i="8"/>
  <c r="E296" i="8"/>
  <c r="G296" i="8" s="1"/>
  <c r="K295" i="8"/>
  <c r="E295" i="8"/>
  <c r="G295" i="8" s="1"/>
  <c r="K294" i="8"/>
  <c r="E294" i="8"/>
  <c r="G294" i="8" s="1"/>
  <c r="K293" i="8"/>
  <c r="E293" i="8"/>
  <c r="G293" i="8" s="1"/>
  <c r="K292" i="8"/>
  <c r="E292" i="8"/>
  <c r="G292" i="8" s="1"/>
  <c r="K291" i="8"/>
  <c r="E291" i="8"/>
  <c r="G291" i="8" s="1"/>
  <c r="K290" i="8"/>
  <c r="E290" i="8"/>
  <c r="G290" i="8" s="1"/>
  <c r="K289" i="8"/>
  <c r="E289" i="8"/>
  <c r="G289" i="8" s="1"/>
  <c r="K288" i="8"/>
  <c r="E288" i="8"/>
  <c r="G288" i="8" s="1"/>
  <c r="K287" i="8"/>
  <c r="E287" i="8"/>
  <c r="G287" i="8" s="1"/>
  <c r="K286" i="8"/>
  <c r="E286" i="8"/>
  <c r="G286" i="8" s="1"/>
  <c r="K285" i="8"/>
  <c r="E285" i="8"/>
  <c r="G285" i="8" s="1"/>
  <c r="K284" i="8"/>
  <c r="E284" i="8"/>
  <c r="G284" i="8" s="1"/>
  <c r="K283" i="8"/>
  <c r="E283" i="8"/>
  <c r="G283" i="8" s="1"/>
  <c r="K282" i="8"/>
  <c r="E282" i="8"/>
  <c r="G282" i="8" s="1"/>
  <c r="K281" i="8"/>
  <c r="E281" i="8"/>
  <c r="G281" i="8" s="1"/>
  <c r="K280" i="8"/>
  <c r="E280" i="8"/>
  <c r="G280" i="8" s="1"/>
  <c r="K279" i="8"/>
  <c r="E279" i="8"/>
  <c r="G279" i="8" s="1"/>
  <c r="K278" i="8"/>
  <c r="E278" i="8"/>
  <c r="G278" i="8" s="1"/>
  <c r="K277" i="8"/>
  <c r="E277" i="8"/>
  <c r="G277" i="8" s="1"/>
  <c r="K276" i="8"/>
  <c r="E276" i="8"/>
  <c r="G276" i="8" s="1"/>
  <c r="K275" i="8"/>
  <c r="E275" i="8"/>
  <c r="G275" i="8" s="1"/>
  <c r="K274" i="8"/>
  <c r="E274" i="8"/>
  <c r="G274" i="8" s="1"/>
  <c r="K273" i="8"/>
  <c r="E273" i="8"/>
  <c r="G273" i="8" s="1"/>
  <c r="K272" i="8"/>
  <c r="E272" i="8"/>
  <c r="G272" i="8" s="1"/>
  <c r="K271" i="8"/>
  <c r="E271" i="8"/>
  <c r="G271" i="8" s="1"/>
  <c r="K270" i="8"/>
  <c r="E270" i="8"/>
  <c r="G270" i="8" s="1"/>
  <c r="K269" i="8"/>
  <c r="E269" i="8"/>
  <c r="G269" i="8" s="1"/>
  <c r="K268" i="8"/>
  <c r="E268" i="8"/>
  <c r="G268" i="8" s="1"/>
  <c r="K267" i="8"/>
  <c r="E267" i="8"/>
  <c r="G267" i="8" s="1"/>
  <c r="K266" i="8"/>
  <c r="E266" i="8"/>
  <c r="G266" i="8" s="1"/>
  <c r="K265" i="8"/>
  <c r="E265" i="8"/>
  <c r="G265" i="8" s="1"/>
  <c r="K264" i="8"/>
  <c r="E264" i="8"/>
  <c r="G264" i="8" s="1"/>
  <c r="K263" i="8"/>
  <c r="E263" i="8"/>
  <c r="G263" i="8" s="1"/>
  <c r="K262" i="8"/>
  <c r="E262" i="8"/>
  <c r="G262" i="8" s="1"/>
  <c r="K261" i="8"/>
  <c r="E261" i="8"/>
  <c r="G261" i="8" s="1"/>
  <c r="K260" i="8"/>
  <c r="E260" i="8"/>
  <c r="G260" i="8" s="1"/>
  <c r="K259" i="8"/>
  <c r="E259" i="8"/>
  <c r="G259" i="8" s="1"/>
  <c r="K258" i="8"/>
  <c r="E258" i="8"/>
  <c r="G258" i="8" s="1"/>
  <c r="K257" i="8"/>
  <c r="E257" i="8"/>
  <c r="G257" i="8" s="1"/>
  <c r="K256" i="8"/>
  <c r="E256" i="8"/>
  <c r="G256" i="8" s="1"/>
  <c r="K255" i="8"/>
  <c r="E255" i="8"/>
  <c r="G255" i="8" s="1"/>
  <c r="K254" i="8"/>
  <c r="E254" i="8"/>
  <c r="G254" i="8" s="1"/>
  <c r="K253" i="8"/>
  <c r="E253" i="8"/>
  <c r="G253" i="8" s="1"/>
  <c r="K252" i="8"/>
  <c r="E252" i="8"/>
  <c r="G252" i="8" s="1"/>
  <c r="K251" i="8"/>
  <c r="E251" i="8"/>
  <c r="G251" i="8" s="1"/>
  <c r="K250" i="8"/>
  <c r="E250" i="8"/>
  <c r="G250" i="8" s="1"/>
  <c r="K249" i="8"/>
  <c r="E249" i="8"/>
  <c r="G249" i="8" s="1"/>
  <c r="K248" i="8"/>
  <c r="E248" i="8"/>
  <c r="G248" i="8" s="1"/>
  <c r="K247" i="8"/>
  <c r="E247" i="8"/>
  <c r="G247" i="8" s="1"/>
  <c r="K246" i="8"/>
  <c r="E246" i="8"/>
  <c r="G246" i="8" s="1"/>
  <c r="K245" i="8"/>
  <c r="E245" i="8"/>
  <c r="G245" i="8" s="1"/>
  <c r="K244" i="8"/>
  <c r="E244" i="8"/>
  <c r="G244" i="8" s="1"/>
  <c r="K243" i="8"/>
  <c r="E243" i="8"/>
  <c r="G243" i="8" s="1"/>
  <c r="K242" i="8"/>
  <c r="E242" i="8"/>
  <c r="G242" i="8" s="1"/>
  <c r="K241" i="8"/>
  <c r="E241" i="8"/>
  <c r="G241" i="8" s="1"/>
  <c r="K240" i="8"/>
  <c r="E240" i="8"/>
  <c r="G240" i="8" s="1"/>
  <c r="K239" i="8"/>
  <c r="E239" i="8"/>
  <c r="G239" i="8" s="1"/>
  <c r="K238" i="8"/>
  <c r="E238" i="8"/>
  <c r="G238" i="8" s="1"/>
  <c r="K237" i="8"/>
  <c r="E237" i="8"/>
  <c r="G237" i="8" s="1"/>
  <c r="K236" i="8"/>
  <c r="E236" i="8"/>
  <c r="G236" i="8" s="1"/>
  <c r="K235" i="8"/>
  <c r="E235" i="8"/>
  <c r="G235" i="8" s="1"/>
  <c r="K234" i="8"/>
  <c r="E234" i="8"/>
  <c r="G234" i="8" s="1"/>
  <c r="K233" i="8"/>
  <c r="E233" i="8"/>
  <c r="G233" i="8" s="1"/>
  <c r="K232" i="8"/>
  <c r="E232" i="8"/>
  <c r="G232" i="8" s="1"/>
  <c r="K231" i="8"/>
  <c r="E231" i="8"/>
  <c r="G231" i="8" s="1"/>
  <c r="K230" i="8"/>
  <c r="E230" i="8"/>
  <c r="G230" i="8" s="1"/>
  <c r="K229" i="8"/>
  <c r="E229" i="8"/>
  <c r="G229" i="8" s="1"/>
  <c r="K228" i="8"/>
  <c r="E228" i="8"/>
  <c r="G228" i="8" s="1"/>
  <c r="K227" i="8"/>
  <c r="E227" i="8"/>
  <c r="G227" i="8" s="1"/>
  <c r="K226" i="8"/>
  <c r="E226" i="8"/>
  <c r="G226" i="8" s="1"/>
  <c r="K225" i="8"/>
  <c r="E225" i="8"/>
  <c r="G225" i="8" s="1"/>
  <c r="K224" i="8"/>
  <c r="E224" i="8"/>
  <c r="G224" i="8" s="1"/>
  <c r="K223" i="8"/>
  <c r="E223" i="8"/>
  <c r="G223" i="8" s="1"/>
  <c r="K222" i="8"/>
  <c r="E222" i="8"/>
  <c r="G222" i="8" s="1"/>
  <c r="K221" i="8"/>
  <c r="E221" i="8"/>
  <c r="G221" i="8" s="1"/>
  <c r="K220" i="8"/>
  <c r="E220" i="8"/>
  <c r="G220" i="8" s="1"/>
  <c r="K219" i="8"/>
  <c r="E219" i="8"/>
  <c r="G219" i="8" s="1"/>
  <c r="K218" i="8"/>
  <c r="E218" i="8"/>
  <c r="G218" i="8" s="1"/>
  <c r="K217" i="8"/>
  <c r="E217" i="8"/>
  <c r="G217" i="8" s="1"/>
  <c r="K216" i="8"/>
  <c r="E216" i="8"/>
  <c r="G216" i="8" s="1"/>
  <c r="K215" i="8"/>
  <c r="E215" i="8"/>
  <c r="G215" i="8" s="1"/>
  <c r="K214" i="8"/>
  <c r="E214" i="8"/>
  <c r="G214" i="8" s="1"/>
  <c r="K213" i="8"/>
  <c r="E213" i="8"/>
  <c r="G213" i="8" s="1"/>
  <c r="K212" i="8"/>
  <c r="E212" i="8"/>
  <c r="G212" i="8" s="1"/>
  <c r="K211" i="8"/>
  <c r="E211" i="8"/>
  <c r="G211" i="8" s="1"/>
  <c r="K210" i="8"/>
  <c r="E210" i="8"/>
  <c r="G210" i="8" s="1"/>
  <c r="K209" i="8"/>
  <c r="E209" i="8"/>
  <c r="G209" i="8" s="1"/>
  <c r="K208" i="8"/>
  <c r="E208" i="8"/>
  <c r="G208" i="8" s="1"/>
  <c r="K207" i="8"/>
  <c r="E207" i="8"/>
  <c r="G207" i="8" s="1"/>
  <c r="K206" i="8"/>
  <c r="E206" i="8"/>
  <c r="G206" i="8" s="1"/>
  <c r="K205" i="8"/>
  <c r="E205" i="8"/>
  <c r="G205" i="8" s="1"/>
  <c r="K204" i="8"/>
  <c r="E204" i="8"/>
  <c r="G204" i="8" s="1"/>
  <c r="K203" i="8"/>
  <c r="E203" i="8"/>
  <c r="G203" i="8" s="1"/>
  <c r="K202" i="8"/>
  <c r="E202" i="8"/>
  <c r="G202" i="8" s="1"/>
  <c r="K201" i="8"/>
  <c r="E201" i="8"/>
  <c r="G201" i="8" s="1"/>
  <c r="K200" i="8"/>
  <c r="E200" i="8"/>
  <c r="G200" i="8" s="1"/>
  <c r="K199" i="8"/>
  <c r="E199" i="8"/>
  <c r="G199" i="8" s="1"/>
  <c r="K198" i="8"/>
  <c r="E198" i="8"/>
  <c r="G198" i="8" s="1"/>
  <c r="K197" i="8"/>
  <c r="E197" i="8"/>
  <c r="G197" i="8" s="1"/>
  <c r="K196" i="8"/>
  <c r="E196" i="8"/>
  <c r="G196" i="8" s="1"/>
  <c r="K195" i="8"/>
  <c r="E195" i="8"/>
  <c r="G195" i="8" s="1"/>
  <c r="K194" i="8"/>
  <c r="E194" i="8"/>
  <c r="G194" i="8" s="1"/>
  <c r="K193" i="8"/>
  <c r="E193" i="8"/>
  <c r="G193" i="8" s="1"/>
  <c r="K192" i="8"/>
  <c r="E192" i="8"/>
  <c r="G192" i="8" s="1"/>
  <c r="K191" i="8"/>
  <c r="E191" i="8"/>
  <c r="G191" i="8" s="1"/>
  <c r="K190" i="8"/>
  <c r="E190" i="8"/>
  <c r="G190" i="8" s="1"/>
  <c r="K189" i="8"/>
  <c r="E189" i="8"/>
  <c r="G189" i="8" s="1"/>
  <c r="K188" i="8"/>
  <c r="E188" i="8"/>
  <c r="G188" i="8" s="1"/>
  <c r="K187" i="8"/>
  <c r="E187" i="8"/>
  <c r="G187" i="8" s="1"/>
  <c r="K186" i="8"/>
  <c r="E186" i="8"/>
  <c r="G186" i="8" s="1"/>
  <c r="K185" i="8"/>
  <c r="E185" i="8"/>
  <c r="G185" i="8" s="1"/>
  <c r="K184" i="8"/>
  <c r="E184" i="8"/>
  <c r="G184" i="8" s="1"/>
  <c r="K183" i="8"/>
  <c r="E183" i="8"/>
  <c r="G183" i="8" s="1"/>
  <c r="K182" i="8"/>
  <c r="E182" i="8"/>
  <c r="G182" i="8" s="1"/>
  <c r="K181" i="8"/>
  <c r="E181" i="8"/>
  <c r="G181" i="8" s="1"/>
  <c r="K180" i="8"/>
  <c r="E180" i="8"/>
  <c r="G180" i="8" s="1"/>
  <c r="K179" i="8"/>
  <c r="E179" i="8"/>
  <c r="G179" i="8" s="1"/>
  <c r="K178" i="8"/>
  <c r="E178" i="8"/>
  <c r="G178" i="8" s="1"/>
  <c r="K177" i="8"/>
  <c r="E177" i="8"/>
  <c r="G177" i="8" s="1"/>
  <c r="K176" i="8"/>
  <c r="E176" i="8"/>
  <c r="G176" i="8" s="1"/>
  <c r="K175" i="8"/>
  <c r="E175" i="8"/>
  <c r="G175" i="8" s="1"/>
  <c r="K174" i="8"/>
  <c r="E174" i="8"/>
  <c r="G174" i="8" s="1"/>
  <c r="K173" i="8"/>
  <c r="E173" i="8"/>
  <c r="G173" i="8" s="1"/>
  <c r="K172" i="8"/>
  <c r="E172" i="8"/>
  <c r="G172" i="8" s="1"/>
  <c r="K171" i="8"/>
  <c r="E171" i="8"/>
  <c r="G171" i="8" s="1"/>
  <c r="K170" i="8"/>
  <c r="E170" i="8"/>
  <c r="G170" i="8" s="1"/>
  <c r="K169" i="8"/>
  <c r="E169" i="8"/>
  <c r="G169" i="8" s="1"/>
  <c r="K168" i="8"/>
  <c r="E168" i="8"/>
  <c r="G168" i="8" s="1"/>
  <c r="K167" i="8"/>
  <c r="E167" i="8"/>
  <c r="G167" i="8" s="1"/>
  <c r="K166" i="8"/>
  <c r="E166" i="8"/>
  <c r="G166" i="8" s="1"/>
  <c r="K165" i="8"/>
  <c r="E165" i="8"/>
  <c r="G165" i="8" s="1"/>
  <c r="K164" i="8"/>
  <c r="E164" i="8"/>
  <c r="G164" i="8" s="1"/>
  <c r="K163" i="8"/>
  <c r="E163" i="8"/>
  <c r="G163" i="8" s="1"/>
  <c r="K162" i="8"/>
  <c r="E162" i="8"/>
  <c r="G162" i="8" s="1"/>
  <c r="K161" i="8"/>
  <c r="E161" i="8"/>
  <c r="G161" i="8" s="1"/>
  <c r="K160" i="8"/>
  <c r="E160" i="8"/>
  <c r="G160" i="8" s="1"/>
  <c r="K159" i="8"/>
  <c r="E159" i="8"/>
  <c r="G159" i="8" s="1"/>
  <c r="K158" i="8"/>
  <c r="E158" i="8"/>
  <c r="G158" i="8" s="1"/>
  <c r="K157" i="8"/>
  <c r="E157" i="8"/>
  <c r="G157" i="8" s="1"/>
  <c r="K156" i="8"/>
  <c r="E156" i="8"/>
  <c r="G156" i="8" s="1"/>
  <c r="K155" i="8"/>
  <c r="E155" i="8"/>
  <c r="G155" i="8" s="1"/>
  <c r="K154" i="8"/>
  <c r="E154" i="8"/>
  <c r="G154" i="8" s="1"/>
  <c r="K153" i="8"/>
  <c r="E153" i="8"/>
  <c r="G153" i="8" s="1"/>
  <c r="K152" i="8"/>
  <c r="E152" i="8"/>
  <c r="G152" i="8" s="1"/>
  <c r="K151" i="8"/>
  <c r="E151" i="8"/>
  <c r="G151" i="8" s="1"/>
  <c r="K150" i="8"/>
  <c r="E150" i="8"/>
  <c r="G150" i="8" s="1"/>
  <c r="K149" i="8"/>
  <c r="E149" i="8"/>
  <c r="G149" i="8" s="1"/>
  <c r="K148" i="8"/>
  <c r="E148" i="8"/>
  <c r="G148" i="8" s="1"/>
  <c r="K147" i="8"/>
  <c r="E147" i="8"/>
  <c r="G147" i="8" s="1"/>
  <c r="K146" i="8"/>
  <c r="E146" i="8"/>
  <c r="G146" i="8" s="1"/>
  <c r="K145" i="8"/>
  <c r="E145" i="8"/>
  <c r="G145" i="8" s="1"/>
  <c r="K144" i="8"/>
  <c r="E144" i="8"/>
  <c r="G144" i="8" s="1"/>
  <c r="K143" i="8"/>
  <c r="E143" i="8"/>
  <c r="G143" i="8" s="1"/>
  <c r="K142" i="8"/>
  <c r="E142" i="8"/>
  <c r="G142" i="8" s="1"/>
  <c r="K141" i="8"/>
  <c r="E141" i="8"/>
  <c r="G141" i="8" s="1"/>
  <c r="K140" i="8"/>
  <c r="E140" i="8"/>
  <c r="G140" i="8" s="1"/>
  <c r="K139" i="8"/>
  <c r="E139" i="8"/>
  <c r="G139" i="8" s="1"/>
  <c r="K138" i="8"/>
  <c r="E138" i="8"/>
  <c r="G138" i="8" s="1"/>
  <c r="K137" i="8"/>
  <c r="E137" i="8"/>
  <c r="G137" i="8" s="1"/>
  <c r="K136" i="8"/>
  <c r="E136" i="8"/>
  <c r="G136" i="8" s="1"/>
  <c r="K135" i="8"/>
  <c r="E135" i="8"/>
  <c r="G135" i="8" s="1"/>
  <c r="K134" i="8"/>
  <c r="E134" i="8"/>
  <c r="G134" i="8" s="1"/>
  <c r="K133" i="8"/>
  <c r="E133" i="8"/>
  <c r="G133" i="8" s="1"/>
  <c r="K132" i="8"/>
  <c r="E132" i="8"/>
  <c r="K131" i="8"/>
  <c r="E131" i="8"/>
  <c r="K130" i="8"/>
  <c r="E130" i="8"/>
  <c r="K129" i="8"/>
  <c r="E129" i="8"/>
  <c r="K128" i="8"/>
  <c r="E128" i="8"/>
  <c r="K127" i="8"/>
  <c r="E127" i="8"/>
  <c r="K126" i="8"/>
  <c r="E126" i="8"/>
  <c r="G126" i="8" s="1"/>
  <c r="K125" i="8"/>
  <c r="E125" i="8"/>
  <c r="G125" i="8" s="1"/>
  <c r="K124" i="8"/>
  <c r="E124" i="8"/>
  <c r="G124" i="8" s="1"/>
  <c r="K123" i="8"/>
  <c r="E123" i="8"/>
  <c r="K122" i="8"/>
  <c r="E122" i="8"/>
  <c r="K121" i="8"/>
  <c r="E121" i="8"/>
  <c r="K120" i="8"/>
  <c r="E120" i="8"/>
  <c r="K119" i="8"/>
  <c r="E119" i="8"/>
  <c r="K118" i="8"/>
  <c r="E118" i="8"/>
  <c r="K117" i="8"/>
  <c r="E117" i="8"/>
  <c r="G117" i="8" s="1"/>
  <c r="K116" i="8"/>
  <c r="E116" i="8"/>
  <c r="G116" i="8" s="1"/>
  <c r="K115" i="8"/>
  <c r="E115" i="8"/>
  <c r="G115" i="8" s="1"/>
  <c r="K114" i="8"/>
  <c r="E114" i="8"/>
  <c r="K113" i="8"/>
  <c r="E113" i="8"/>
  <c r="K112" i="8"/>
  <c r="E112" i="8"/>
  <c r="K111" i="8"/>
  <c r="E111" i="8"/>
  <c r="K110" i="8"/>
  <c r="E110" i="8"/>
  <c r="K109" i="8"/>
  <c r="E109" i="8"/>
  <c r="K108" i="8"/>
  <c r="E108" i="8"/>
  <c r="G108" i="8" s="1"/>
  <c r="K107" i="8"/>
  <c r="E107" i="8"/>
  <c r="G107" i="8" s="1"/>
  <c r="K106" i="8"/>
  <c r="E106" i="8"/>
  <c r="G106" i="8" s="1"/>
  <c r="K105" i="8"/>
  <c r="E105" i="8"/>
  <c r="K104" i="8"/>
  <c r="E104" i="8"/>
  <c r="K103" i="8"/>
  <c r="E103" i="8"/>
  <c r="K102" i="8"/>
  <c r="E102" i="8"/>
  <c r="K101" i="8"/>
  <c r="E101" i="8"/>
  <c r="K100" i="8"/>
  <c r="E100" i="8"/>
  <c r="K99" i="8"/>
  <c r="E99" i="8"/>
  <c r="G99" i="8" s="1"/>
  <c r="K98" i="8"/>
  <c r="E98" i="8"/>
  <c r="G98" i="8" s="1"/>
  <c r="K97" i="8"/>
  <c r="E97" i="8"/>
  <c r="G97" i="8" s="1"/>
  <c r="K96" i="8"/>
  <c r="E96" i="8"/>
  <c r="K95" i="8"/>
  <c r="E95" i="8"/>
  <c r="K94" i="8"/>
  <c r="E94" i="8"/>
  <c r="K93" i="8"/>
  <c r="E93" i="8"/>
  <c r="K92" i="8"/>
  <c r="E92" i="8"/>
  <c r="K91" i="8"/>
  <c r="E91" i="8"/>
  <c r="K90" i="8"/>
  <c r="E90" i="8"/>
  <c r="G90" i="8" s="1"/>
  <c r="K89" i="8"/>
  <c r="E89" i="8"/>
  <c r="G89" i="8" s="1"/>
  <c r="K88" i="8"/>
  <c r="E88" i="8"/>
  <c r="G88" i="8" s="1"/>
  <c r="K87" i="8"/>
  <c r="E87" i="8"/>
  <c r="K86" i="8"/>
  <c r="E86" i="8"/>
  <c r="K85" i="8"/>
  <c r="E85" i="8"/>
  <c r="K84" i="8"/>
  <c r="E84" i="8"/>
  <c r="K83" i="8"/>
  <c r="E83" i="8"/>
  <c r="K82" i="8"/>
  <c r="E82" i="8"/>
  <c r="K81" i="8"/>
  <c r="E81" i="8"/>
  <c r="G81" i="8" s="1"/>
  <c r="K80" i="8"/>
  <c r="E80" i="8"/>
  <c r="G80" i="8" s="1"/>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C315" i="8"/>
  <c r="C313" i="8"/>
  <c r="J303" i="8"/>
  <c r="I292" i="8"/>
  <c r="I285" i="8"/>
  <c r="J285" i="8"/>
  <c r="C281" i="8"/>
  <c r="J281" i="8"/>
  <c r="I278" i="8"/>
  <c r="J278" i="8"/>
  <c r="I274" i="8"/>
  <c r="J274" i="8"/>
  <c r="I270" i="8"/>
  <c r="I266" i="8"/>
  <c r="J266" i="8"/>
  <c r="C265" i="8"/>
  <c r="I255" i="8"/>
  <c r="J255" i="8"/>
  <c r="I252" i="8"/>
  <c r="J252" i="8"/>
  <c r="I248" i="8"/>
  <c r="J248" i="8"/>
  <c r="J246" i="8"/>
  <c r="I244" i="8"/>
  <c r="I243" i="8"/>
  <c r="J243" i="8"/>
  <c r="J241" i="8"/>
  <c r="C72" i="8"/>
  <c r="I71" i="8"/>
  <c r="J70" i="8"/>
  <c r="J68" i="8"/>
  <c r="J66" i="8"/>
  <c r="C65" i="8"/>
  <c r="J64" i="8"/>
  <c r="C63" i="8"/>
  <c r="J61" i="8"/>
  <c r="C60" i="8"/>
  <c r="J60" i="8"/>
  <c r="C56" i="8"/>
  <c r="C52" i="8"/>
  <c r="J52" i="8" l="1"/>
  <c r="J57" i="8"/>
  <c r="J63" i="8"/>
  <c r="J76" i="8"/>
  <c r="J78" i="8"/>
  <c r="J79" i="8"/>
  <c r="I79" i="8"/>
  <c r="C80" i="8"/>
  <c r="J81" i="8"/>
  <c r="I81" i="8"/>
  <c r="C82" i="8"/>
  <c r="C83" i="8"/>
  <c r="I83" i="8"/>
  <c r="I84" i="8"/>
  <c r="I86" i="8"/>
  <c r="I88" i="8"/>
  <c r="I90" i="8"/>
  <c r="J92" i="8"/>
  <c r="J94" i="8"/>
  <c r="J95" i="8"/>
  <c r="C97" i="8"/>
  <c r="I97" i="8"/>
  <c r="I98" i="8"/>
  <c r="J100" i="8"/>
  <c r="I100" i="8"/>
  <c r="J102" i="8"/>
  <c r="J103" i="8"/>
  <c r="C104" i="8"/>
  <c r="J105" i="8"/>
  <c r="I105" i="8"/>
  <c r="C106" i="8"/>
  <c r="C107" i="8"/>
  <c r="I107" i="8"/>
  <c r="J109" i="8"/>
  <c r="C110" i="8"/>
  <c r="J111" i="8"/>
  <c r="C112" i="8"/>
  <c r="C113" i="8"/>
  <c r="I113" i="8"/>
  <c r="I114" i="8"/>
  <c r="I116" i="8"/>
  <c r="I118" i="8"/>
  <c r="C120" i="8"/>
  <c r="C121" i="8"/>
  <c r="I121" i="8"/>
  <c r="C123" i="8"/>
  <c r="I123" i="8"/>
  <c r="I124" i="8"/>
  <c r="J126" i="8"/>
  <c r="C129" i="8"/>
  <c r="I129" i="8"/>
  <c r="I130" i="8"/>
  <c r="C133" i="8"/>
  <c r="I133" i="8"/>
  <c r="C135" i="8"/>
  <c r="I135" i="8"/>
  <c r="C136" i="8"/>
  <c r="J137" i="8"/>
  <c r="C139" i="8"/>
  <c r="I139" i="8"/>
  <c r="I140" i="8"/>
  <c r="I142" i="8"/>
  <c r="I144" i="8"/>
  <c r="C145" i="8"/>
  <c r="I145" i="8"/>
  <c r="I146" i="8"/>
  <c r="C148" i="8"/>
  <c r="J149" i="8"/>
  <c r="C154" i="8"/>
  <c r="J155" i="8"/>
  <c r="I158" i="8"/>
  <c r="I160" i="8"/>
  <c r="C162" i="8"/>
  <c r="I164" i="8"/>
  <c r="J166" i="8"/>
  <c r="J168" i="8"/>
  <c r="C171" i="8"/>
  <c r="I171" i="8"/>
  <c r="I172" i="8"/>
  <c r="J174" i="8"/>
  <c r="J175" i="8"/>
  <c r="C176" i="8"/>
  <c r="J177" i="8"/>
  <c r="I178" i="8"/>
  <c r="I180" i="8"/>
  <c r="C187" i="8"/>
  <c r="J188" i="8"/>
  <c r="C189" i="8"/>
  <c r="J190" i="8"/>
  <c r="C191" i="8"/>
  <c r="C192" i="8"/>
  <c r="I193" i="8"/>
  <c r="J195" i="8"/>
  <c r="J196" i="8"/>
  <c r="C198" i="8"/>
  <c r="I198" i="8"/>
  <c r="J199" i="8"/>
  <c r="J200" i="8"/>
  <c r="C202" i="8"/>
  <c r="I202" i="8"/>
  <c r="I203" i="8"/>
  <c r="J205" i="8"/>
  <c r="J207" i="8"/>
  <c r="J209" i="8"/>
  <c r="J210" i="8"/>
  <c r="I211" i="8"/>
  <c r="J213" i="8"/>
  <c r="I74" i="8"/>
  <c r="C76" i="8"/>
  <c r="J77" i="8"/>
  <c r="C78" i="8"/>
  <c r="C79" i="8"/>
  <c r="C81" i="8"/>
  <c r="J84" i="8"/>
  <c r="J86" i="8"/>
  <c r="J87" i="8"/>
  <c r="J88" i="8"/>
  <c r="J90" i="8"/>
  <c r="C92" i="8"/>
  <c r="J93" i="8"/>
  <c r="C94" i="8"/>
  <c r="C95" i="8"/>
  <c r="I95" i="8"/>
  <c r="I96" i="8"/>
  <c r="J98" i="8"/>
  <c r="J99" i="8"/>
  <c r="C100" i="8"/>
  <c r="C102" i="8"/>
  <c r="C103" i="8"/>
  <c r="I103" i="8"/>
  <c r="C105" i="8"/>
  <c r="I108" i="8"/>
  <c r="C109" i="8"/>
  <c r="I109" i="8"/>
  <c r="C111" i="8"/>
  <c r="I111" i="8"/>
  <c r="J114" i="8"/>
  <c r="J116" i="8"/>
  <c r="J118" i="8"/>
  <c r="I122" i="8"/>
  <c r="J124" i="8"/>
  <c r="J125" i="8"/>
  <c r="C126" i="8"/>
  <c r="I128" i="8"/>
  <c r="J130" i="8"/>
  <c r="J131" i="8"/>
  <c r="I132" i="8"/>
  <c r="I134" i="8"/>
  <c r="C137" i="8"/>
  <c r="I137" i="8"/>
  <c r="I138" i="8"/>
  <c r="J140" i="8"/>
  <c r="J142" i="8"/>
  <c r="J143" i="8"/>
  <c r="J144" i="8"/>
  <c r="J146" i="8"/>
  <c r="J147" i="8"/>
  <c r="C149" i="8"/>
  <c r="I149" i="8"/>
  <c r="I150" i="8"/>
  <c r="I152" i="8"/>
  <c r="C155" i="8"/>
  <c r="I155" i="8"/>
  <c r="I156" i="8"/>
  <c r="J158" i="8"/>
  <c r="J160" i="8"/>
  <c r="J161" i="8"/>
  <c r="I161" i="8"/>
  <c r="J163" i="8"/>
  <c r="J164" i="8"/>
  <c r="C166" i="8"/>
  <c r="J167" i="8"/>
  <c r="C168" i="8"/>
  <c r="J169" i="8"/>
  <c r="I170" i="8"/>
  <c r="J172" i="8"/>
  <c r="J173" i="8"/>
  <c r="C174" i="8"/>
  <c r="C175" i="8"/>
  <c r="I175" i="8"/>
  <c r="C177" i="8"/>
  <c r="I177" i="8"/>
  <c r="J178" i="8"/>
  <c r="J180" i="8"/>
  <c r="I182" i="8"/>
  <c r="I184" i="8"/>
  <c r="I185" i="8"/>
  <c r="C188" i="8"/>
  <c r="I188" i="8"/>
  <c r="C190" i="8"/>
  <c r="I190" i="8"/>
  <c r="J193" i="8"/>
  <c r="C195" i="8"/>
  <c r="C196" i="8"/>
  <c r="I196" i="8"/>
  <c r="I197" i="8"/>
  <c r="C199" i="8"/>
  <c r="C200" i="8"/>
  <c r="I200" i="8"/>
  <c r="I201" i="8"/>
  <c r="J203" i="8"/>
  <c r="J204" i="8"/>
  <c r="C205" i="8"/>
  <c r="J206" i="8"/>
  <c r="C207" i="8"/>
  <c r="J208" i="8"/>
  <c r="C209" i="8"/>
  <c r="C210" i="8"/>
  <c r="I210" i="8"/>
  <c r="J211" i="8"/>
  <c r="J212" i="8"/>
  <c r="C213" i="8"/>
  <c r="J214" i="8"/>
  <c r="J73" i="8"/>
  <c r="J74" i="8"/>
  <c r="J75" i="8"/>
  <c r="C77" i="8"/>
  <c r="I77" i="8"/>
  <c r="I80" i="8"/>
  <c r="I82" i="8"/>
  <c r="C84" i="8"/>
  <c r="J85" i="8"/>
  <c r="C86" i="8"/>
  <c r="C87" i="8"/>
  <c r="I87" i="8"/>
  <c r="C88" i="8"/>
  <c r="J89" i="8"/>
  <c r="C90" i="8"/>
  <c r="J91" i="8"/>
  <c r="C93" i="8"/>
  <c r="I93" i="8"/>
  <c r="J96" i="8"/>
  <c r="C98" i="8"/>
  <c r="C99" i="8"/>
  <c r="I99" i="8"/>
  <c r="J101" i="8"/>
  <c r="I104" i="8"/>
  <c r="I106" i="8"/>
  <c r="J108" i="8"/>
  <c r="I110" i="8"/>
  <c r="I112" i="8"/>
  <c r="C114" i="8"/>
  <c r="J115" i="8"/>
  <c r="C116" i="8"/>
  <c r="J117" i="8"/>
  <c r="C118" i="8"/>
  <c r="J119" i="8"/>
  <c r="I120" i="8"/>
  <c r="J122" i="8"/>
  <c r="C124" i="8"/>
  <c r="C125" i="8"/>
  <c r="I125" i="8"/>
  <c r="J127" i="8"/>
  <c r="J128" i="8"/>
  <c r="C130" i="8"/>
  <c r="C131" i="8"/>
  <c r="I131" i="8"/>
  <c r="J132" i="8"/>
  <c r="J134" i="8"/>
  <c r="I136" i="8"/>
  <c r="J138" i="8"/>
  <c r="C140" i="8"/>
  <c r="J141" i="8"/>
  <c r="C142" i="8"/>
  <c r="C143" i="8"/>
  <c r="I143" i="8"/>
  <c r="C144" i="8"/>
  <c r="C146" i="8"/>
  <c r="C147" i="8"/>
  <c r="I147" i="8"/>
  <c r="I148" i="8"/>
  <c r="J150" i="8"/>
  <c r="J151" i="8"/>
  <c r="J152" i="8"/>
  <c r="J153" i="8"/>
  <c r="I154" i="8"/>
  <c r="J156" i="8"/>
  <c r="J157" i="8"/>
  <c r="C158" i="8"/>
  <c r="J159" i="8"/>
  <c r="C160" i="8"/>
  <c r="C161" i="8"/>
  <c r="I162" i="8"/>
  <c r="C163" i="8"/>
  <c r="I163" i="8"/>
  <c r="C164" i="8"/>
  <c r="J165" i="8"/>
  <c r="C167" i="8"/>
  <c r="I167" i="8"/>
  <c r="C169" i="8"/>
  <c r="I169" i="8"/>
  <c r="J170" i="8"/>
  <c r="C172" i="8"/>
  <c r="C173" i="8"/>
  <c r="I173" i="8"/>
  <c r="I176" i="8"/>
  <c r="C178" i="8"/>
  <c r="J179" i="8"/>
  <c r="C180" i="8"/>
  <c r="J181" i="8"/>
  <c r="J182" i="8"/>
  <c r="J183" i="8"/>
  <c r="J184" i="8"/>
  <c r="J185" i="8"/>
  <c r="J186" i="8"/>
  <c r="I186" i="8"/>
  <c r="I187" i="8"/>
  <c r="I189" i="8"/>
  <c r="I191" i="8"/>
  <c r="C193" i="8"/>
  <c r="J194" i="8"/>
  <c r="J197" i="8"/>
  <c r="J201" i="8"/>
  <c r="C203" i="8"/>
  <c r="C204" i="8"/>
  <c r="I204" i="8"/>
  <c r="C206" i="8"/>
  <c r="I206" i="8"/>
  <c r="C208" i="8"/>
  <c r="I208" i="8"/>
  <c r="C211" i="8"/>
  <c r="J51" i="8"/>
  <c r="J53" i="8"/>
  <c r="I59" i="8"/>
  <c r="I63" i="8"/>
  <c r="C75" i="8"/>
  <c r="I75" i="8"/>
  <c r="I76" i="8"/>
  <c r="I78" i="8"/>
  <c r="J80" i="8"/>
  <c r="J82" i="8"/>
  <c r="J83" i="8"/>
  <c r="C85" i="8"/>
  <c r="I85" i="8"/>
  <c r="C89" i="8"/>
  <c r="I89" i="8"/>
  <c r="C91" i="8"/>
  <c r="I91" i="8"/>
  <c r="I92" i="8"/>
  <c r="I94" i="8"/>
  <c r="C96" i="8"/>
  <c r="J97" i="8"/>
  <c r="C101" i="8"/>
  <c r="I101" i="8"/>
  <c r="I102" i="8"/>
  <c r="J104" i="8"/>
  <c r="J106" i="8"/>
  <c r="J107" i="8"/>
  <c r="C108" i="8"/>
  <c r="J110" i="8"/>
  <c r="J112" i="8"/>
  <c r="J113" i="8"/>
  <c r="C115" i="8"/>
  <c r="I115" i="8"/>
  <c r="C117" i="8"/>
  <c r="I117" i="8"/>
  <c r="C119" i="8"/>
  <c r="I119" i="8"/>
  <c r="J120" i="8"/>
  <c r="J121" i="8"/>
  <c r="C122" i="8"/>
  <c r="J123" i="8"/>
  <c r="I126" i="8"/>
  <c r="C127" i="8"/>
  <c r="I127" i="8"/>
  <c r="C128" i="8"/>
  <c r="J129" i="8"/>
  <c r="C132" i="8"/>
  <c r="J133" i="8"/>
  <c r="C134" i="8"/>
  <c r="J135" i="8"/>
  <c r="J136" i="8"/>
  <c r="C138" i="8"/>
  <c r="J139" i="8"/>
  <c r="C141" i="8"/>
  <c r="I141" i="8"/>
  <c r="J145" i="8"/>
  <c r="J148" i="8"/>
  <c r="C150" i="8"/>
  <c r="C151" i="8"/>
  <c r="I151" i="8"/>
  <c r="C152" i="8"/>
  <c r="C153" i="8"/>
  <c r="I153" i="8"/>
  <c r="J154" i="8"/>
  <c r="C156" i="8"/>
  <c r="C157" i="8"/>
  <c r="I157" i="8"/>
  <c r="C159" i="8"/>
  <c r="I159" i="8"/>
  <c r="J162" i="8"/>
  <c r="C165" i="8"/>
  <c r="I165" i="8"/>
  <c r="I166" i="8"/>
  <c r="I168" i="8"/>
  <c r="C170" i="8"/>
  <c r="J171" i="8"/>
  <c r="I174" i="8"/>
  <c r="J176" i="8"/>
  <c r="C179" i="8"/>
  <c r="I179" i="8"/>
  <c r="C181" i="8"/>
  <c r="I181" i="8"/>
  <c r="C182" i="8"/>
  <c r="C183" i="8"/>
  <c r="I183" i="8"/>
  <c r="C184" i="8"/>
  <c r="C185" i="8"/>
  <c r="C186" i="8"/>
  <c r="J187" i="8"/>
  <c r="J189" i="8"/>
  <c r="J191" i="8"/>
  <c r="J192" i="8"/>
  <c r="I192" i="8"/>
  <c r="C194" i="8"/>
  <c r="I194" i="8"/>
  <c r="I195" i="8"/>
  <c r="C197" i="8"/>
  <c r="J198" i="8"/>
  <c r="I199" i="8"/>
  <c r="C201" i="8"/>
  <c r="J202" i="8"/>
  <c r="I205" i="8"/>
  <c r="I207" i="8"/>
  <c r="I209" i="8"/>
  <c r="I213" i="8"/>
  <c r="J215" i="8"/>
  <c r="J216" i="8"/>
  <c r="C212" i="8"/>
  <c r="I212" i="8"/>
  <c r="C214" i="8"/>
  <c r="I214" i="8"/>
  <c r="I215" i="8"/>
  <c r="C220" i="8"/>
  <c r="I220" i="8"/>
  <c r="J221" i="8"/>
  <c r="I221" i="8"/>
  <c r="C224" i="8"/>
  <c r="I225" i="8"/>
  <c r="C226" i="8"/>
  <c r="I226" i="8"/>
  <c r="C228" i="8"/>
  <c r="I228" i="8"/>
  <c r="J229" i="8"/>
  <c r="I229" i="8"/>
  <c r="I231" i="8"/>
  <c r="C237" i="8"/>
  <c r="J238" i="8"/>
  <c r="J239" i="8"/>
  <c r="J240" i="8"/>
  <c r="I246" i="8"/>
  <c r="I254" i="8"/>
  <c r="J259" i="8"/>
  <c r="I261" i="8"/>
  <c r="C262" i="8"/>
  <c r="C266" i="8"/>
  <c r="J267" i="8"/>
  <c r="J268" i="8"/>
  <c r="J269" i="8"/>
  <c r="C273" i="8"/>
  <c r="J276" i="8"/>
  <c r="I277" i="8"/>
  <c r="I280" i="8"/>
  <c r="J291" i="8"/>
  <c r="J292" i="8"/>
  <c r="C294" i="8"/>
  <c r="I298" i="8"/>
  <c r="I299" i="8"/>
  <c r="I309" i="8"/>
  <c r="I310" i="8"/>
  <c r="I311" i="8"/>
  <c r="I312" i="8"/>
  <c r="I313" i="8"/>
  <c r="I314" i="8"/>
  <c r="I217" i="8"/>
  <c r="J219" i="8"/>
  <c r="I219" i="8"/>
  <c r="C221" i="8"/>
  <c r="J225" i="8"/>
  <c r="C229" i="8"/>
  <c r="J230" i="8"/>
  <c r="J231" i="8"/>
  <c r="I233" i="8"/>
  <c r="I235" i="8"/>
  <c r="C243" i="8"/>
  <c r="J244" i="8"/>
  <c r="C246" i="8"/>
  <c r="I247" i="8"/>
  <c r="I250" i="8"/>
  <c r="C253" i="8"/>
  <c r="J254" i="8"/>
  <c r="I256" i="8"/>
  <c r="I257" i="8"/>
  <c r="C261" i="8"/>
  <c r="C267" i="8"/>
  <c r="C268" i="8"/>
  <c r="C276" i="8"/>
  <c r="J280" i="8"/>
  <c r="I281" i="8"/>
  <c r="I283" i="8"/>
  <c r="I284" i="8"/>
  <c r="I286" i="8"/>
  <c r="C288" i="8"/>
  <c r="C289" i="8"/>
  <c r="I296" i="8"/>
  <c r="I297" i="8"/>
  <c r="J298" i="8"/>
  <c r="J299" i="8"/>
  <c r="C301" i="8"/>
  <c r="J304" i="8"/>
  <c r="I305" i="8"/>
  <c r="J308" i="8"/>
  <c r="J309" i="8"/>
  <c r="J310" i="8"/>
  <c r="J311" i="8"/>
  <c r="J312" i="8"/>
  <c r="J313" i="8"/>
  <c r="J314" i="8"/>
  <c r="C215" i="8"/>
  <c r="C216" i="8"/>
  <c r="I216" i="8"/>
  <c r="J217" i="8"/>
  <c r="J218" i="8"/>
  <c r="C219" i="8"/>
  <c r="J222" i="8"/>
  <c r="J223" i="8"/>
  <c r="I223" i="8"/>
  <c r="C225" i="8"/>
  <c r="J227" i="8"/>
  <c r="I227" i="8"/>
  <c r="C230" i="8"/>
  <c r="I230" i="8"/>
  <c r="C231" i="8"/>
  <c r="J232" i="8"/>
  <c r="J233" i="8"/>
  <c r="J234" i="8"/>
  <c r="J235" i="8"/>
  <c r="J236" i="8"/>
  <c r="I237" i="8"/>
  <c r="J250" i="8"/>
  <c r="I251" i="8"/>
  <c r="C254" i="8"/>
  <c r="C255" i="8"/>
  <c r="J256" i="8"/>
  <c r="J257" i="8"/>
  <c r="J258" i="8"/>
  <c r="I262" i="8"/>
  <c r="I264" i="8"/>
  <c r="J270" i="8"/>
  <c r="I272" i="8"/>
  <c r="C274" i="8"/>
  <c r="I279" i="8"/>
  <c r="C280" i="8"/>
  <c r="J283" i="8"/>
  <c r="J284" i="8"/>
  <c r="J286" i="8"/>
  <c r="J290" i="8"/>
  <c r="I293" i="8"/>
  <c r="J296" i="8"/>
  <c r="J297" i="8"/>
  <c r="C298" i="8"/>
  <c r="C299" i="8"/>
  <c r="I300" i="8"/>
  <c r="J305" i="8"/>
  <c r="C308" i="8"/>
  <c r="C217" i="8"/>
  <c r="C218" i="8"/>
  <c r="I218" i="8"/>
  <c r="J220" i="8"/>
  <c r="C222" i="8"/>
  <c r="I222" i="8"/>
  <c r="C223" i="8"/>
  <c r="J224" i="8"/>
  <c r="I224" i="8"/>
  <c r="J226" i="8"/>
  <c r="C227" i="8"/>
  <c r="J228" i="8"/>
  <c r="C232" i="8"/>
  <c r="I232" i="8"/>
  <c r="C233" i="8"/>
  <c r="C234" i="8"/>
  <c r="I234" i="8"/>
  <c r="C235" i="8"/>
  <c r="C236" i="8"/>
  <c r="I236" i="8"/>
  <c r="J237" i="8"/>
  <c r="I239" i="8"/>
  <c r="I241" i="8"/>
  <c r="I245" i="8"/>
  <c r="C249" i="8"/>
  <c r="C250" i="8"/>
  <c r="C256" i="8"/>
  <c r="C257" i="8"/>
  <c r="I259" i="8"/>
  <c r="I260" i="8"/>
  <c r="J262" i="8"/>
  <c r="J264" i="8"/>
  <c r="I267" i="8"/>
  <c r="I268" i="8"/>
  <c r="C270" i="8"/>
  <c r="I273" i="8"/>
  <c r="J275" i="8"/>
  <c r="I276" i="8"/>
  <c r="J279" i="8"/>
  <c r="C282" i="8"/>
  <c r="C283" i="8"/>
  <c r="C285" i="8"/>
  <c r="C286" i="8"/>
  <c r="I291" i="8"/>
  <c r="I294" i="8"/>
  <c r="C296" i="8"/>
  <c r="C297" i="8"/>
  <c r="C300" i="8"/>
  <c r="C305" i="8"/>
  <c r="C238" i="8"/>
  <c r="I238" i="8"/>
  <c r="C239" i="8"/>
  <c r="C240" i="8"/>
  <c r="I240" i="8"/>
  <c r="J242" i="8"/>
  <c r="C244" i="8"/>
  <c r="J245" i="8"/>
  <c r="J247" i="8"/>
  <c r="I249" i="8"/>
  <c r="J251" i="8"/>
  <c r="C258" i="8"/>
  <c r="I258" i="8"/>
  <c r="C259" i="8"/>
  <c r="J260" i="8"/>
  <c r="J263" i="8"/>
  <c r="C264" i="8"/>
  <c r="J265" i="8"/>
  <c r="C269" i="8"/>
  <c r="I269" i="8"/>
  <c r="J271" i="8"/>
  <c r="J272" i="8"/>
  <c r="C275" i="8"/>
  <c r="I275" i="8"/>
  <c r="J277" i="8"/>
  <c r="C279" i="8"/>
  <c r="I282" i="8"/>
  <c r="C284" i="8"/>
  <c r="J287" i="8"/>
  <c r="I287" i="8"/>
  <c r="C290" i="8"/>
  <c r="I290" i="8"/>
  <c r="C291" i="8"/>
  <c r="C292" i="8"/>
  <c r="J293" i="8"/>
  <c r="J295" i="8"/>
  <c r="I295" i="8"/>
  <c r="J302" i="8"/>
  <c r="I303" i="8"/>
  <c r="C304" i="8"/>
  <c r="I304" i="8"/>
  <c r="J306" i="8"/>
  <c r="C309" i="8"/>
  <c r="C310" i="8"/>
  <c r="C311" i="8"/>
  <c r="C312" i="8"/>
  <c r="C314" i="8"/>
  <c r="I289" i="8"/>
  <c r="C241" i="8"/>
  <c r="C242" i="8"/>
  <c r="I242" i="8"/>
  <c r="C245" i="8"/>
  <c r="C247" i="8"/>
  <c r="C248" i="8"/>
  <c r="J249" i="8"/>
  <c r="C251" i="8"/>
  <c r="C252" i="8"/>
  <c r="J253" i="8"/>
  <c r="I253" i="8"/>
  <c r="C260" i="8"/>
  <c r="J261" i="8"/>
  <c r="C263" i="8"/>
  <c r="I263" i="8"/>
  <c r="I265" i="8"/>
  <c r="C271" i="8"/>
  <c r="I271" i="8"/>
  <c r="C272" i="8"/>
  <c r="J273" i="8"/>
  <c r="C277" i="8"/>
  <c r="C278" i="8"/>
  <c r="J282" i="8"/>
  <c r="C287" i="8"/>
  <c r="J288" i="8"/>
  <c r="I288" i="8"/>
  <c r="J289" i="8"/>
  <c r="C293" i="8"/>
  <c r="J294" i="8"/>
  <c r="C295" i="8"/>
  <c r="J300" i="8"/>
  <c r="J301" i="8"/>
  <c r="I301" i="8"/>
  <c r="C302" i="8"/>
  <c r="I302" i="8"/>
  <c r="C303" i="8"/>
  <c r="C306" i="8"/>
  <c r="I306" i="8"/>
  <c r="J59" i="8"/>
  <c r="J58" i="8"/>
  <c r="C74" i="8"/>
  <c r="J315" i="8"/>
  <c r="I315" i="8"/>
  <c r="G79" i="8"/>
  <c r="I73" i="8"/>
  <c r="C73" i="8"/>
  <c r="I72" i="8"/>
  <c r="J72" i="8"/>
  <c r="J71" i="8"/>
  <c r="C71" i="8"/>
  <c r="G71" i="8"/>
  <c r="I70" i="8"/>
  <c r="G70" i="8"/>
  <c r="C70" i="8"/>
  <c r="I69" i="8"/>
  <c r="J69" i="8"/>
  <c r="C69" i="8"/>
  <c r="I68" i="8"/>
  <c r="C68" i="8"/>
  <c r="J67" i="8"/>
  <c r="I67" i="8"/>
  <c r="C67" i="8"/>
  <c r="I66" i="8"/>
  <c r="C66" i="8"/>
  <c r="J65" i="8"/>
  <c r="I65" i="8"/>
  <c r="I64" i="8"/>
  <c r="C64" i="8"/>
  <c r="J62" i="8"/>
  <c r="I62" i="8"/>
  <c r="C62" i="8"/>
  <c r="I61" i="8"/>
  <c r="C61" i="8"/>
  <c r="I60" i="8"/>
  <c r="C59" i="8"/>
  <c r="I58" i="8"/>
  <c r="I57" i="8"/>
  <c r="J56" i="8"/>
  <c r="I56" i="8"/>
  <c r="C58" i="8"/>
  <c r="C57" i="8"/>
  <c r="I55" i="8"/>
  <c r="J55" i="8"/>
  <c r="C55" i="8"/>
  <c r="J54" i="8"/>
  <c r="C54" i="8"/>
  <c r="C53" i="8"/>
  <c r="C51" i="8"/>
  <c r="J50" i="8"/>
  <c r="G313" i="8"/>
  <c r="I307" i="8"/>
  <c r="J307" i="8"/>
  <c r="C307" i="8"/>
  <c r="C50" i="8"/>
  <c r="I52" i="8"/>
  <c r="I54" i="8"/>
  <c r="I53" i="8"/>
  <c r="I50" i="8"/>
  <c r="I51" i="8"/>
  <c r="M19" i="8" l="1"/>
  <c r="R16" i="8"/>
  <c r="AK35" i="8" s="1"/>
  <c r="O19" i="8"/>
  <c r="AB49" i="8" s="1"/>
  <c r="R113" i="8"/>
  <c r="H272" i="8" l="1"/>
  <c r="H242" i="8"/>
  <c r="H59" i="8"/>
  <c r="G59" i="8"/>
  <c r="H302" i="8"/>
  <c r="H284" i="8"/>
  <c r="H232" i="8"/>
  <c r="H136" i="8"/>
  <c r="H285" i="8"/>
  <c r="H288" i="8"/>
  <c r="H214" i="8"/>
  <c r="H152" i="8"/>
  <c r="H191" i="8"/>
  <c r="H256" i="8"/>
  <c r="H308" i="8"/>
  <c r="H246" i="8"/>
  <c r="H224" i="8"/>
  <c r="H159" i="8"/>
  <c r="H89" i="8"/>
  <c r="H163" i="8"/>
  <c r="H125" i="8"/>
  <c r="H135" i="8"/>
  <c r="H238" i="8"/>
  <c r="H250" i="8"/>
  <c r="H255" i="8"/>
  <c r="H237" i="8"/>
  <c r="H172" i="8"/>
  <c r="H306" i="8"/>
  <c r="H265" i="8"/>
  <c r="H310" i="8"/>
  <c r="H63" i="8"/>
  <c r="G63" i="8"/>
  <c r="H62" i="8"/>
  <c r="G62" i="8"/>
  <c r="H245" i="8"/>
  <c r="H309" i="8"/>
  <c r="H70" i="8"/>
  <c r="H263" i="8"/>
  <c r="H61" i="8"/>
  <c r="G61" i="8"/>
  <c r="H315" i="8"/>
  <c r="H278" i="8"/>
  <c r="H311" i="8"/>
  <c r="H269" i="8"/>
  <c r="H282" i="8"/>
  <c r="H223" i="8"/>
  <c r="H268" i="8"/>
  <c r="H185" i="8"/>
  <c r="H141" i="8"/>
  <c r="H108" i="8"/>
  <c r="H211" i="8"/>
  <c r="H160" i="8"/>
  <c r="H124" i="8"/>
  <c r="H126" i="8"/>
  <c r="H162" i="8"/>
  <c r="H244" i="8"/>
  <c r="H283" i="8"/>
  <c r="H298" i="8"/>
  <c r="H243" i="8"/>
  <c r="H201" i="8"/>
  <c r="H181" i="8"/>
  <c r="H150" i="8"/>
  <c r="H206" i="8"/>
  <c r="H142" i="8"/>
  <c r="H99" i="8"/>
  <c r="H195" i="8"/>
  <c r="H176" i="8"/>
  <c r="H235" i="8"/>
  <c r="H274" i="8"/>
  <c r="H216" i="8"/>
  <c r="H221" i="8"/>
  <c r="H197" i="8"/>
  <c r="H151" i="8"/>
  <c r="H143" i="8"/>
  <c r="H116" i="8"/>
  <c r="H213" i="8"/>
  <c r="H174" i="8"/>
  <c r="H133" i="8"/>
  <c r="H291" i="8"/>
  <c r="H305" i="8"/>
  <c r="H236" i="8"/>
  <c r="H225" i="8"/>
  <c r="H220" i="8"/>
  <c r="H115" i="8"/>
  <c r="H161" i="8"/>
  <c r="H207" i="8"/>
  <c r="H175" i="8"/>
  <c r="H137" i="8"/>
  <c r="H192" i="8"/>
  <c r="H252" i="8"/>
  <c r="H313" i="8"/>
  <c r="H292" i="8"/>
  <c r="H270" i="8"/>
  <c r="H178" i="8"/>
  <c r="H147" i="8"/>
  <c r="H88" i="8"/>
  <c r="H202" i="8"/>
  <c r="H300" i="8"/>
  <c r="H234" i="8"/>
  <c r="H231" i="8"/>
  <c r="H229" i="8"/>
  <c r="H194" i="8"/>
  <c r="H179" i="8"/>
  <c r="H134" i="8"/>
  <c r="H180" i="8"/>
  <c r="H98" i="8"/>
  <c r="H79" i="8"/>
  <c r="H171" i="8"/>
  <c r="H80" i="8"/>
  <c r="H233" i="8"/>
  <c r="H254" i="8"/>
  <c r="H261" i="8"/>
  <c r="H266" i="8"/>
  <c r="H186" i="8"/>
  <c r="H203" i="8"/>
  <c r="H140" i="8"/>
  <c r="H209" i="8"/>
  <c r="H166" i="8"/>
  <c r="H81" i="8"/>
  <c r="H275" i="8"/>
  <c r="H286" i="8"/>
  <c r="H299" i="8"/>
  <c r="H276" i="8"/>
  <c r="H212" i="8"/>
  <c r="H208" i="8"/>
  <c r="H158" i="8"/>
  <c r="H200" i="8"/>
  <c r="H168" i="8"/>
  <c r="H154" i="8"/>
  <c r="H107" i="8"/>
  <c r="H260" i="8"/>
  <c r="H264" i="8"/>
  <c r="H218" i="8"/>
  <c r="H267" i="8"/>
  <c r="H170" i="8"/>
  <c r="H138" i="8"/>
  <c r="H148" i="8"/>
  <c r="H277" i="8"/>
  <c r="H248" i="8"/>
  <c r="H281" i="8"/>
  <c r="H314" i="8"/>
  <c r="H295" i="8"/>
  <c r="H303" i="8"/>
  <c r="H251" i="8"/>
  <c r="H290" i="8"/>
  <c r="H259" i="8"/>
  <c r="H249" i="8"/>
  <c r="H301" i="8"/>
  <c r="H273" i="8"/>
  <c r="H165" i="8"/>
  <c r="H169" i="8"/>
  <c r="H146" i="8"/>
  <c r="H205" i="8"/>
  <c r="H198" i="8"/>
  <c r="H145" i="8"/>
  <c r="H279" i="8"/>
  <c r="H296" i="8"/>
  <c r="H227" i="8"/>
  <c r="H215" i="8"/>
  <c r="H226" i="8"/>
  <c r="H184" i="8"/>
  <c r="H157" i="8"/>
  <c r="H117" i="8"/>
  <c r="H173" i="8"/>
  <c r="H139" i="8"/>
  <c r="H297" i="8"/>
  <c r="H222" i="8"/>
  <c r="H230" i="8"/>
  <c r="H253" i="8"/>
  <c r="H228" i="8"/>
  <c r="H183" i="8"/>
  <c r="H193" i="8"/>
  <c r="H196" i="8"/>
  <c r="H189" i="8"/>
  <c r="H239" i="8"/>
  <c r="H257" i="8"/>
  <c r="H280" i="8"/>
  <c r="H294" i="8"/>
  <c r="H156" i="8"/>
  <c r="H204" i="8"/>
  <c r="H90" i="8"/>
  <c r="H190" i="8"/>
  <c r="H155" i="8"/>
  <c r="H106" i="8"/>
  <c r="H287" i="8"/>
  <c r="H304" i="8"/>
  <c r="H241" i="8"/>
  <c r="H57" i="8"/>
  <c r="G57" i="8"/>
  <c r="H271" i="8"/>
  <c r="H312" i="8"/>
  <c r="H58" i="8"/>
  <c r="G58" i="8"/>
  <c r="H293" i="8"/>
  <c r="H71" i="8"/>
  <c r="H247" i="8"/>
  <c r="H240" i="8"/>
  <c r="H289" i="8"/>
  <c r="H262" i="8"/>
  <c r="H153" i="8"/>
  <c r="H164" i="8"/>
  <c r="H144" i="8"/>
  <c r="H199" i="8"/>
  <c r="H187" i="8"/>
  <c r="H258" i="8"/>
  <c r="H217" i="8"/>
  <c r="H182" i="8"/>
  <c r="H167" i="8"/>
  <c r="H210" i="8"/>
  <c r="H97" i="8"/>
  <c r="H219" i="8"/>
  <c r="H177" i="8"/>
  <c r="H188" i="8"/>
  <c r="H149" i="8"/>
  <c r="AK21" i="8"/>
  <c r="AK13" i="8"/>
  <c r="AK28" i="8"/>
  <c r="H132" i="8"/>
  <c r="G132" i="8"/>
  <c r="H131" i="8"/>
  <c r="G131" i="8"/>
  <c r="H130" i="8"/>
  <c r="G130" i="8"/>
  <c r="H129" i="8"/>
  <c r="G129" i="8"/>
  <c r="H128" i="8"/>
  <c r="G128" i="8"/>
  <c r="H127" i="8"/>
  <c r="G127" i="8"/>
  <c r="H123" i="8"/>
  <c r="G123" i="8"/>
  <c r="H122" i="8"/>
  <c r="G122" i="8"/>
  <c r="H121" i="8"/>
  <c r="G121" i="8"/>
  <c r="H120" i="8"/>
  <c r="G120" i="8"/>
  <c r="H119" i="8"/>
  <c r="G119" i="8"/>
  <c r="H118" i="8"/>
  <c r="G118" i="8"/>
  <c r="H114" i="8"/>
  <c r="G114" i="8"/>
  <c r="H113" i="8"/>
  <c r="G113" i="8"/>
  <c r="H112" i="8"/>
  <c r="G112" i="8"/>
  <c r="H111" i="8"/>
  <c r="G111" i="8"/>
  <c r="H110" i="8"/>
  <c r="G110" i="8"/>
  <c r="H109" i="8"/>
  <c r="G109" i="8"/>
  <c r="H105" i="8"/>
  <c r="G105" i="8"/>
  <c r="H104" i="8"/>
  <c r="G104" i="8"/>
  <c r="H103" i="8"/>
  <c r="G103" i="8"/>
  <c r="H102" i="8"/>
  <c r="G102" i="8"/>
  <c r="H101" i="8"/>
  <c r="G101" i="8"/>
  <c r="H100" i="8"/>
  <c r="G100" i="8"/>
  <c r="H96" i="8"/>
  <c r="G96" i="8"/>
  <c r="H95" i="8"/>
  <c r="G95" i="8"/>
  <c r="H94" i="8"/>
  <c r="G94" i="8"/>
  <c r="H93" i="8"/>
  <c r="G93" i="8"/>
  <c r="H92" i="8"/>
  <c r="G92" i="8"/>
  <c r="H91" i="8"/>
  <c r="G91" i="8"/>
  <c r="H87" i="8"/>
  <c r="G87" i="8"/>
  <c r="H86" i="8"/>
  <c r="G86" i="8"/>
  <c r="H85" i="8"/>
  <c r="G85" i="8"/>
  <c r="H84" i="8"/>
  <c r="G84" i="8"/>
  <c r="H83" i="8"/>
  <c r="G83" i="8"/>
  <c r="H82" i="8"/>
  <c r="G82" i="8"/>
  <c r="H78" i="8"/>
  <c r="G78" i="8"/>
  <c r="H77" i="8"/>
  <c r="G77" i="8"/>
  <c r="H76" i="8"/>
  <c r="G76" i="8"/>
  <c r="H75" i="8"/>
  <c r="G75" i="8"/>
  <c r="H74" i="8"/>
  <c r="G74" i="8"/>
  <c r="H73" i="8"/>
  <c r="G73" i="8"/>
  <c r="H69" i="8"/>
  <c r="G69" i="8"/>
  <c r="H68" i="8"/>
  <c r="G68" i="8"/>
  <c r="H67" i="8"/>
  <c r="G67" i="8"/>
  <c r="H66" i="8"/>
  <c r="G66" i="8"/>
  <c r="H65" i="8"/>
  <c r="G65" i="8"/>
  <c r="H64" i="8"/>
  <c r="G64" i="8"/>
  <c r="H55" i="8"/>
  <c r="G55" i="8"/>
  <c r="L55" i="8" s="1"/>
  <c r="H54" i="8"/>
  <c r="G54" i="8"/>
  <c r="H50" i="8"/>
  <c r="G50" i="8"/>
  <c r="G60" i="8"/>
  <c r="H60" i="8"/>
  <c r="G51" i="8"/>
  <c r="H51" i="8"/>
  <c r="G53" i="8"/>
  <c r="H53" i="8"/>
  <c r="G56" i="8"/>
  <c r="H56" i="8"/>
  <c r="G52" i="8"/>
  <c r="H52" i="8"/>
  <c r="G72" i="8"/>
  <c r="H72" i="8"/>
  <c r="G307" i="8"/>
  <c r="H307" i="8"/>
  <c r="R201" i="8"/>
  <c r="N201" i="8" s="1"/>
  <c r="R182" i="8"/>
  <c r="R284" i="8"/>
  <c r="R254" i="8"/>
  <c r="R147" i="8"/>
  <c r="N147" i="8" s="1"/>
  <c r="R87" i="8"/>
  <c r="R213" i="8"/>
  <c r="N213" i="8" s="1"/>
  <c r="R223" i="8"/>
  <c r="N223" i="8" s="1"/>
  <c r="R266" i="8"/>
  <c r="R86" i="8"/>
  <c r="R191" i="8"/>
  <c r="N191" i="8" s="1"/>
  <c r="R164" i="8"/>
  <c r="R123" i="8"/>
  <c r="R127" i="8"/>
  <c r="N127" i="8" s="1"/>
  <c r="R135" i="8"/>
  <c r="L314" i="8"/>
  <c r="R59" i="8"/>
  <c r="N59" i="8" s="1"/>
  <c r="R98" i="8"/>
  <c r="N98" i="8" s="1"/>
  <c r="R307" i="8"/>
  <c r="R91" i="8"/>
  <c r="N91" i="8" s="1"/>
  <c r="R226" i="8"/>
  <c r="R314" i="8"/>
  <c r="N314" i="8" s="1"/>
  <c r="O314" i="8" s="1"/>
  <c r="R230" i="8"/>
  <c r="R207" i="8"/>
  <c r="N207" i="8" s="1"/>
  <c r="R313" i="8"/>
  <c r="N313" i="8" s="1"/>
  <c r="R309" i="8"/>
  <c r="N309" i="8" s="1"/>
  <c r="R232" i="8"/>
  <c r="R261" i="8"/>
  <c r="R140" i="8"/>
  <c r="N140" i="8" s="1"/>
  <c r="R66" i="8"/>
  <c r="N66" i="8" s="1"/>
  <c r="R71" i="8"/>
  <c r="N71" i="8" s="1"/>
  <c r="R80" i="8"/>
  <c r="N80" i="8" s="1"/>
  <c r="R165" i="8"/>
  <c r="N165" i="8" s="1"/>
  <c r="R169" i="8"/>
  <c r="N169" i="8" s="1"/>
  <c r="R173" i="8"/>
  <c r="N173" i="8" s="1"/>
  <c r="R65" i="8"/>
  <c r="N65" i="8" s="1"/>
  <c r="R84" i="8"/>
  <c r="N84" i="8" s="1"/>
  <c r="R275" i="8"/>
  <c r="R85" i="8"/>
  <c r="N85" i="8" s="1"/>
  <c r="R204" i="8"/>
  <c r="R195" i="8"/>
  <c r="R227" i="8"/>
  <c r="R81" i="8"/>
  <c r="N81" i="8" s="1"/>
  <c r="R102" i="8"/>
  <c r="N102" i="8" s="1"/>
  <c r="R130" i="8"/>
  <c r="R137" i="8"/>
  <c r="N137" i="8" s="1"/>
  <c r="R166" i="8"/>
  <c r="R180" i="8"/>
  <c r="N180" i="8" s="1"/>
  <c r="R64" i="8"/>
  <c r="R129" i="8"/>
  <c r="N129" i="8" s="1"/>
  <c r="R193" i="8"/>
  <c r="N193" i="8" s="1"/>
  <c r="R263" i="8"/>
  <c r="N263" i="8" s="1"/>
  <c r="R136" i="8"/>
  <c r="N136" i="8" s="1"/>
  <c r="R62" i="8"/>
  <c r="R125" i="8"/>
  <c r="N125" i="8" s="1"/>
  <c r="R257" i="8"/>
  <c r="R97" i="8"/>
  <c r="R144" i="8"/>
  <c r="R156" i="8"/>
  <c r="N156" i="8" s="1"/>
  <c r="R168" i="8"/>
  <c r="R224" i="8"/>
  <c r="N224" i="8" s="1"/>
  <c r="R83" i="8"/>
  <c r="R139" i="8"/>
  <c r="N139" i="8" s="1"/>
  <c r="R82" i="8"/>
  <c r="R252" i="8"/>
  <c r="N252" i="8" s="1"/>
  <c r="R286" i="8"/>
  <c r="R289" i="8"/>
  <c r="N289" i="8" s="1"/>
  <c r="R312" i="8"/>
  <c r="N312" i="8" s="1"/>
  <c r="L125" i="8"/>
  <c r="L205" i="8"/>
  <c r="L148" i="8"/>
  <c r="L162" i="8"/>
  <c r="L218" i="8"/>
  <c r="L294" i="8"/>
  <c r="R58" i="8"/>
  <c r="R57" i="8"/>
  <c r="R52" i="8"/>
  <c r="N52" i="8" s="1"/>
  <c r="R50" i="8"/>
  <c r="N50" i="8" s="1"/>
  <c r="R53" i="8"/>
  <c r="R51" i="8"/>
  <c r="N51" i="8" s="1"/>
  <c r="R315" i="8"/>
  <c r="N315" i="8" s="1"/>
  <c r="R278" i="8"/>
  <c r="N278" i="8" s="1"/>
  <c r="R293" i="8"/>
  <c r="R296" i="8"/>
  <c r="N296" i="8" s="1"/>
  <c r="R299" i="8"/>
  <c r="R271" i="8"/>
  <c r="R290" i="8"/>
  <c r="R215" i="8"/>
  <c r="R235" i="8"/>
  <c r="N235" i="8" s="1"/>
  <c r="R240" i="8"/>
  <c r="N240" i="8" s="1"/>
  <c r="R285" i="8"/>
  <c r="N285" i="8" s="1"/>
  <c r="R72" i="8"/>
  <c r="R268" i="8"/>
  <c r="N268" i="8" s="1"/>
  <c r="R269" i="8"/>
  <c r="N269" i="8" s="1"/>
  <c r="R277" i="8"/>
  <c r="N113" i="8"/>
  <c r="R119" i="8"/>
  <c r="N119" i="8" s="1"/>
  <c r="R212" i="8"/>
  <c r="R256" i="8"/>
  <c r="N256" i="8" s="1"/>
  <c r="R96" i="8"/>
  <c r="N96" i="8" s="1"/>
  <c r="R292" i="8"/>
  <c r="R95" i="8"/>
  <c r="N95" i="8" s="1"/>
  <c r="R78" i="8"/>
  <c r="R300" i="8"/>
  <c r="N300" i="8" s="1"/>
  <c r="R157" i="8"/>
  <c r="N157" i="8" s="1"/>
  <c r="R60" i="8"/>
  <c r="R104" i="8"/>
  <c r="N104" i="8" s="1"/>
  <c r="R105" i="8"/>
  <c r="R107" i="8"/>
  <c r="N107" i="8" s="1"/>
  <c r="R152" i="8"/>
  <c r="N152" i="8" s="1"/>
  <c r="R115" i="8"/>
  <c r="R134" i="8"/>
  <c r="N134" i="8" s="1"/>
  <c r="R205" i="8"/>
  <c r="N205" i="8" s="1"/>
  <c r="R219" i="8"/>
  <c r="R112" i="8"/>
  <c r="R128" i="8"/>
  <c r="N128" i="8" s="1"/>
  <c r="R161" i="8"/>
  <c r="N161" i="8" s="1"/>
  <c r="R74" i="8"/>
  <c r="N74" i="8" s="1"/>
  <c r="R108" i="8"/>
  <c r="N108" i="8" s="1"/>
  <c r="R111" i="8"/>
  <c r="N111" i="8" s="1"/>
  <c r="R184" i="8"/>
  <c r="N184" i="8" s="1"/>
  <c r="R236" i="8"/>
  <c r="R243" i="8"/>
  <c r="N243" i="8" s="1"/>
  <c r="R282" i="8"/>
  <c r="N282" i="8" s="1"/>
  <c r="R99" i="8"/>
  <c r="N99" i="8" s="1"/>
  <c r="R54" i="8" l="1"/>
  <c r="N54" i="8" s="1"/>
  <c r="O54" i="8" s="1"/>
  <c r="N53" i="8"/>
  <c r="N58" i="8"/>
  <c r="O58" i="8" s="1"/>
  <c r="N62" i="8"/>
  <c r="O62" i="8" s="1"/>
  <c r="R63" i="8"/>
  <c r="N63" i="8" s="1"/>
  <c r="N60" i="8"/>
  <c r="O60" i="8" s="1"/>
  <c r="R55" i="8"/>
  <c r="N55" i="8" s="1"/>
  <c r="N57" i="8"/>
  <c r="O57" i="8" s="1"/>
  <c r="R56" i="8"/>
  <c r="N56" i="8" s="1"/>
  <c r="R61" i="8"/>
  <c r="N61" i="8" s="1"/>
  <c r="O59" i="8"/>
  <c r="N64" i="8"/>
  <c r="O64" i="8" s="1"/>
  <c r="R67" i="8"/>
  <c r="N67" i="8" s="1"/>
  <c r="R70" i="8"/>
  <c r="N70" i="8" s="1"/>
  <c r="O70" i="8" s="1"/>
  <c r="R68" i="8"/>
  <c r="N68" i="8" s="1"/>
  <c r="N72" i="8"/>
  <c r="N78" i="8"/>
  <c r="O78" i="8" s="1"/>
  <c r="O80" i="8"/>
  <c r="N87" i="8"/>
  <c r="O87" i="8" s="1"/>
  <c r="N86" i="8"/>
  <c r="O86" i="8" s="1"/>
  <c r="N82" i="8"/>
  <c r="O82" i="8" s="1"/>
  <c r="R89" i="8"/>
  <c r="N89" i="8" s="1"/>
  <c r="N97" i="8"/>
  <c r="O97" i="8" s="1"/>
  <c r="R92" i="8"/>
  <c r="N92" i="8" s="1"/>
  <c r="O92" i="8" s="1"/>
  <c r="L94" i="8"/>
  <c r="M94" i="8" s="1"/>
  <c r="R101" i="8"/>
  <c r="N101" i="8" s="1"/>
  <c r="O101" i="8" s="1"/>
  <c r="R106" i="8"/>
  <c r="N106" i="8" s="1"/>
  <c r="O106" i="8" s="1"/>
  <c r="N105" i="8"/>
  <c r="O105" i="8" s="1"/>
  <c r="N115" i="8"/>
  <c r="O115" i="8" s="1"/>
  <c r="N112" i="8"/>
  <c r="O112" i="8" s="1"/>
  <c r="R114" i="8"/>
  <c r="N114" i="8" s="1"/>
  <c r="O114" i="8" s="1"/>
  <c r="R116" i="8"/>
  <c r="N116" i="8" s="1"/>
  <c r="O116" i="8" s="1"/>
  <c r="N123" i="8"/>
  <c r="O123" i="8" s="1"/>
  <c r="R122" i="8"/>
  <c r="N122" i="8" s="1"/>
  <c r="O122" i="8" s="1"/>
  <c r="R118" i="8"/>
  <c r="N118" i="8" s="1"/>
  <c r="O118" i="8" s="1"/>
  <c r="L124" i="8"/>
  <c r="M124" i="8" s="1"/>
  <c r="O134" i="8"/>
  <c r="N130" i="8"/>
  <c r="R131" i="8"/>
  <c r="N131" i="8" s="1"/>
  <c r="O131" i="8" s="1"/>
  <c r="O139" i="8"/>
  <c r="L144" i="8"/>
  <c r="M144" i="8" s="1"/>
  <c r="R142" i="8"/>
  <c r="N142" i="8" s="1"/>
  <c r="R141" i="8"/>
  <c r="N141" i="8" s="1"/>
  <c r="O141" i="8" s="1"/>
  <c r="L142" i="8"/>
  <c r="M142" i="8" s="1"/>
  <c r="R150" i="8"/>
  <c r="N150" i="8" s="1"/>
  <c r="R145" i="8"/>
  <c r="N145" i="8" s="1"/>
  <c r="O145" i="8" s="1"/>
  <c r="L152" i="8"/>
  <c r="M152" i="8" s="1"/>
  <c r="R153" i="8"/>
  <c r="N153" i="8" s="1"/>
  <c r="O153" i="8" s="1"/>
  <c r="L150" i="8"/>
  <c r="M150" i="8" s="1"/>
  <c r="R154" i="8"/>
  <c r="N154" i="8" s="1"/>
  <c r="O154" i="8" s="1"/>
  <c r="L155" i="8"/>
  <c r="M155" i="8" s="1"/>
  <c r="N168" i="8"/>
  <c r="N166" i="8"/>
  <c r="N164" i="8"/>
  <c r="O164" i="8" s="1"/>
  <c r="R167" i="8"/>
  <c r="N167" i="8" s="1"/>
  <c r="O167" i="8" s="1"/>
  <c r="L168" i="8"/>
  <c r="M168" i="8" s="1"/>
  <c r="R163" i="8"/>
  <c r="N163" i="8" s="1"/>
  <c r="O163" i="8" s="1"/>
  <c r="R176" i="8"/>
  <c r="N176" i="8" s="1"/>
  <c r="O176" i="8" s="1"/>
  <c r="R177" i="8"/>
  <c r="N177" i="8" s="1"/>
  <c r="O177" i="8" s="1"/>
  <c r="R178" i="8"/>
  <c r="N178" i="8" s="1"/>
  <c r="O178" i="8" s="1"/>
  <c r="R172" i="8"/>
  <c r="N172" i="8" s="1"/>
  <c r="O172" i="8" s="1"/>
  <c r="N182" i="8"/>
  <c r="O182" i="8" s="1"/>
  <c r="R187" i="8"/>
  <c r="N187" i="8" s="1"/>
  <c r="O187" i="8" s="1"/>
  <c r="R186" i="8"/>
  <c r="N186" i="8" s="1"/>
  <c r="O186" i="8" s="1"/>
  <c r="L184" i="8"/>
  <c r="M184" i="8" s="1"/>
  <c r="R188" i="8"/>
  <c r="N188" i="8" s="1"/>
  <c r="O188" i="8" s="1"/>
  <c r="N195" i="8"/>
  <c r="O195" i="8" s="1"/>
  <c r="R194" i="8"/>
  <c r="N194" i="8" s="1"/>
  <c r="O194" i="8" s="1"/>
  <c r="R197" i="8"/>
  <c r="N197" i="8" s="1"/>
  <c r="O197" i="8" s="1"/>
  <c r="R192" i="8"/>
  <c r="N192" i="8" s="1"/>
  <c r="O192" i="8" s="1"/>
  <c r="R198" i="8"/>
  <c r="N198" i="8" s="1"/>
  <c r="O198" i="8" s="1"/>
  <c r="R196" i="8"/>
  <c r="N196" i="8" s="1"/>
  <c r="O196" i="8" s="1"/>
  <c r="N204" i="8"/>
  <c r="O204" i="8" s="1"/>
  <c r="R202" i="8"/>
  <c r="N202" i="8" s="1"/>
  <c r="O202" i="8" s="1"/>
  <c r="R200" i="8"/>
  <c r="N200" i="8" s="1"/>
  <c r="O200" i="8" s="1"/>
  <c r="L199" i="8"/>
  <c r="M199" i="8" s="1"/>
  <c r="O205" i="8"/>
  <c r="O207" i="8"/>
  <c r="R203" i="8"/>
  <c r="N203" i="8" s="1"/>
  <c r="O203" i="8" s="1"/>
  <c r="N215" i="8"/>
  <c r="O215" i="8" s="1"/>
  <c r="N212" i="8"/>
  <c r="R209" i="8"/>
  <c r="N209" i="8" s="1"/>
  <c r="O209" i="8" s="1"/>
  <c r="L209" i="8"/>
  <c r="M209" i="8" s="1"/>
  <c r="R211" i="8"/>
  <c r="N211" i="8" s="1"/>
  <c r="O211" i="8" s="1"/>
  <c r="N219" i="8"/>
  <c r="O219" i="8" s="1"/>
  <c r="R218" i="8"/>
  <c r="N218" i="8" s="1"/>
  <c r="O218" i="8" s="1"/>
  <c r="R220" i="8"/>
  <c r="N220" i="8" s="1"/>
  <c r="O220" i="8" s="1"/>
  <c r="R225" i="8"/>
  <c r="N225" i="8" s="1"/>
  <c r="O225" i="8" s="1"/>
  <c r="R221" i="8"/>
  <c r="N221" i="8" s="1"/>
  <c r="L217" i="8"/>
  <c r="M217" i="8" s="1"/>
  <c r="N232" i="8"/>
  <c r="O232" i="8" s="1"/>
  <c r="N230" i="8"/>
  <c r="O230" i="8" s="1"/>
  <c r="N227" i="8"/>
  <c r="O227" i="8" s="1"/>
  <c r="N226" i="8"/>
  <c r="O226" i="8" s="1"/>
  <c r="R228" i="8"/>
  <c r="N228" i="8" s="1"/>
  <c r="O228" i="8" s="1"/>
  <c r="R231" i="8"/>
  <c r="N231" i="8" s="1"/>
  <c r="O231" i="8" s="1"/>
  <c r="L233" i="8"/>
  <c r="M233" i="8" s="1"/>
  <c r="N236" i="8"/>
  <c r="O236" i="8" s="1"/>
  <c r="R237" i="8"/>
  <c r="N237" i="8" s="1"/>
  <c r="O237" i="8" s="1"/>
  <c r="R239" i="8"/>
  <c r="N239" i="8" s="1"/>
  <c r="O239" i="8" s="1"/>
  <c r="R241" i="8"/>
  <c r="N241" i="8" s="1"/>
  <c r="O241" i="8" s="1"/>
  <c r="R244" i="8"/>
  <c r="N244" i="8" s="1"/>
  <c r="O244" i="8" s="1"/>
  <c r="R245" i="8"/>
  <c r="N245" i="8" s="1"/>
  <c r="O245" i="8" s="1"/>
  <c r="R248" i="8"/>
  <c r="N248" i="8" s="1"/>
  <c r="O248" i="8" s="1"/>
  <c r="R249" i="8"/>
  <c r="N249" i="8" s="1"/>
  <c r="O249" i="8" s="1"/>
  <c r="L252" i="8"/>
  <c r="M252" i="8" s="1"/>
  <c r="N261" i="8"/>
  <c r="O261" i="8" s="1"/>
  <c r="N257" i="8"/>
  <c r="O257"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L264" i="8"/>
  <c r="M264" i="8" s="1"/>
  <c r="O268" i="8"/>
  <c r="N277" i="8"/>
  <c r="O277" i="8" s="1"/>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O301" i="8" s="1"/>
  <c r="R306" i="8"/>
  <c r="N306" i="8" s="1"/>
  <c r="O306" i="8" s="1"/>
  <c r="R303" i="8"/>
  <c r="N303" i="8" s="1"/>
  <c r="O303" i="8" s="1"/>
  <c r="R311" i="8"/>
  <c r="N311" i="8" s="1"/>
  <c r="O311" i="8" s="1"/>
  <c r="R310" i="8"/>
  <c r="N310" i="8" s="1"/>
  <c r="O310" i="8" s="1"/>
  <c r="N307" i="8"/>
  <c r="O307" i="8" s="1"/>
  <c r="R308" i="8"/>
  <c r="N308" i="8" s="1"/>
  <c r="O312" i="8"/>
  <c r="L312" i="8"/>
  <c r="M312" i="8" s="1"/>
  <c r="L310" i="8"/>
  <c r="M310" i="8" s="1"/>
  <c r="O313" i="8"/>
  <c r="L313" i="8"/>
  <c r="M313" i="8" s="1"/>
  <c r="O309" i="8"/>
  <c r="L309" i="8"/>
  <c r="M309" i="8" s="1"/>
  <c r="L299" i="8"/>
  <c r="M299" i="8" s="1"/>
  <c r="L302" i="8"/>
  <c r="M302" i="8" s="1"/>
  <c r="R304" i="8"/>
  <c r="N304" i="8" s="1"/>
  <c r="L298" i="8"/>
  <c r="M298" i="8" s="1"/>
  <c r="L306" i="8"/>
  <c r="M306" i="8" s="1"/>
  <c r="L305" i="8"/>
  <c r="M305" i="8" s="1"/>
  <c r="L303" i="8"/>
  <c r="M303" i="8" s="1"/>
  <c r="R305" i="8"/>
  <c r="N305" i="8" s="1"/>
  <c r="O305" i="8" s="1"/>
  <c r="R302" i="8"/>
  <c r="N302" i="8" s="1"/>
  <c r="O302" i="8" s="1"/>
  <c r="N299" i="8"/>
  <c r="O299" i="8" s="1"/>
  <c r="R298" i="8"/>
  <c r="N298" i="8" s="1"/>
  <c r="O298" i="8" s="1"/>
  <c r="L291" i="8"/>
  <c r="M291" i="8" s="1"/>
  <c r="L297" i="8"/>
  <c r="M297" i="8" s="1"/>
  <c r="O289" i="8"/>
  <c r="L289" i="8"/>
  <c r="O296"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O285" i="8"/>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O278" i="8"/>
  <c r="L278" i="8"/>
  <c r="M278" i="8" s="1"/>
  <c r="L271" i="8"/>
  <c r="M271" i="8" s="1"/>
  <c r="R273" i="8"/>
  <c r="N273" i="8" s="1"/>
  <c r="O273" i="8" s="1"/>
  <c r="N271" i="8"/>
  <c r="O271" i="8" s="1"/>
  <c r="L275" i="8"/>
  <c r="M275" i="8" s="1"/>
  <c r="L262" i="8"/>
  <c r="M262" i="8" s="1"/>
  <c r="R265" i="8"/>
  <c r="N265" i="8" s="1"/>
  <c r="O265" i="8" s="1"/>
  <c r="O263" i="8"/>
  <c r="L263" i="8"/>
  <c r="M263" i="8" s="1"/>
  <c r="L265" i="8"/>
  <c r="M265" i="8" s="1"/>
  <c r="L270" i="8"/>
  <c r="M270" i="8" s="1"/>
  <c r="R264" i="8"/>
  <c r="N264" i="8" s="1"/>
  <c r="R262" i="8"/>
  <c r="N262" i="8" s="1"/>
  <c r="O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O243" i="8"/>
  <c r="L243" i="8"/>
  <c r="M243" i="8" s="1"/>
  <c r="L242" i="8"/>
  <c r="M242" i="8" s="1"/>
  <c r="L238" i="8"/>
  <c r="M238" i="8" s="1"/>
  <c r="R238" i="8"/>
  <c r="N238" i="8" s="1"/>
  <c r="O235" i="8"/>
  <c r="L235" i="8"/>
  <c r="M235" i="8" s="1"/>
  <c r="L241" i="8"/>
  <c r="M241" i="8" s="1"/>
  <c r="R242" i="8"/>
  <c r="N242" i="8" s="1"/>
  <c r="O242" i="8" s="1"/>
  <c r="L231" i="8"/>
  <c r="M231" i="8" s="1"/>
  <c r="R234" i="8"/>
  <c r="N234" i="8" s="1"/>
  <c r="L228" i="8"/>
  <c r="M228" i="8" s="1"/>
  <c r="R229" i="8"/>
  <c r="N229" i="8" s="1"/>
  <c r="O229" i="8" s="1"/>
  <c r="L227" i="8"/>
  <c r="R233" i="8"/>
  <c r="N233" i="8" s="1"/>
  <c r="L226" i="8"/>
  <c r="M226" i="8" s="1"/>
  <c r="L229" i="8"/>
  <c r="M229" i="8" s="1"/>
  <c r="L230" i="8"/>
  <c r="M230" i="8" s="1"/>
  <c r="O224" i="8"/>
  <c r="L224" i="8"/>
  <c r="M224" i="8" s="1"/>
  <c r="L219" i="8"/>
  <c r="L222" i="8"/>
  <c r="M222" i="8" s="1"/>
  <c r="L221" i="8"/>
  <c r="M221" i="8" s="1"/>
  <c r="R217" i="8"/>
  <c r="N217" i="8" s="1"/>
  <c r="O223" i="8"/>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O212" i="8"/>
  <c r="L212" i="8"/>
  <c r="L214" i="8"/>
  <c r="M214" i="8" s="1"/>
  <c r="R210" i="8"/>
  <c r="N210" i="8" s="1"/>
  <c r="O210" i="8" s="1"/>
  <c r="O201" i="8"/>
  <c r="L201" i="8"/>
  <c r="M201" i="8" s="1"/>
  <c r="L204" i="8"/>
  <c r="M204" i="8" s="1"/>
  <c r="L206" i="8"/>
  <c r="M206" i="8" s="1"/>
  <c r="L202" i="8"/>
  <c r="M202" i="8" s="1"/>
  <c r="R199" i="8"/>
  <c r="N199" i="8" s="1"/>
  <c r="O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5" i="8"/>
  <c r="M185" i="8" s="1"/>
  <c r="O184" i="8"/>
  <c r="L186" i="8"/>
  <c r="M186" i="8" s="1"/>
  <c r="R181" i="8"/>
  <c r="N181" i="8" s="1"/>
  <c r="O181" i="8" s="1"/>
  <c r="R183" i="8"/>
  <c r="N183" i="8" s="1"/>
  <c r="O183" i="8" s="1"/>
  <c r="R189" i="8"/>
  <c r="N189" i="8" s="1"/>
  <c r="O189" i="8" s="1"/>
  <c r="L181" i="8"/>
  <c r="M181" i="8" s="1"/>
  <c r="L183" i="8"/>
  <c r="M183" i="8" s="1"/>
  <c r="L182" i="8"/>
  <c r="M182" i="8" s="1"/>
  <c r="L187" i="8"/>
  <c r="M187" i="8" s="1"/>
  <c r="L188" i="8"/>
  <c r="M188" i="8" s="1"/>
  <c r="R185" i="8"/>
  <c r="N185" i="8" s="1"/>
  <c r="O185" i="8" s="1"/>
  <c r="L189" i="8"/>
  <c r="M189" i="8" s="1"/>
  <c r="L172" i="8"/>
  <c r="L178" i="8"/>
  <c r="M178" i="8" s="1"/>
  <c r="L174" i="8"/>
  <c r="M174" i="8" s="1"/>
  <c r="L179" i="8"/>
  <c r="M179" i="8" s="1"/>
  <c r="L175" i="8"/>
  <c r="M175" i="8" s="1"/>
  <c r="L177" i="8"/>
  <c r="M177" i="8" s="1"/>
  <c r="L176" i="8"/>
  <c r="M176" i="8" s="1"/>
  <c r="R174" i="8"/>
  <c r="N174" i="8" s="1"/>
  <c r="R179" i="8"/>
  <c r="N179" i="8" s="1"/>
  <c r="O179" i="8" s="1"/>
  <c r="O180" i="8"/>
  <c r="L180" i="8"/>
  <c r="M180" i="8" s="1"/>
  <c r="O173" i="8"/>
  <c r="L173" i="8"/>
  <c r="M173" i="8" s="1"/>
  <c r="R175" i="8"/>
  <c r="N175" i="8" s="1"/>
  <c r="O175" i="8" s="1"/>
  <c r="L163" i="8"/>
  <c r="M163" i="8" s="1"/>
  <c r="L171" i="8"/>
  <c r="M171" i="8" s="1"/>
  <c r="L167" i="8"/>
  <c r="M167" i="8" s="1"/>
  <c r="R171" i="8"/>
  <c r="N171" i="8" s="1"/>
  <c r="O171" i="8" s="1"/>
  <c r="L170" i="8"/>
  <c r="M170" i="8" s="1"/>
  <c r="O166" i="8"/>
  <c r="L166" i="8"/>
  <c r="M166" i="8" s="1"/>
  <c r="R170" i="8"/>
  <c r="N170" i="8" s="1"/>
  <c r="O170" i="8" s="1"/>
  <c r="L164" i="8"/>
  <c r="M164" i="8" s="1"/>
  <c r="O165" i="8"/>
  <c r="L165" i="8"/>
  <c r="M165" i="8" s="1"/>
  <c r="O169" i="8"/>
  <c r="L169" i="8"/>
  <c r="M169" i="8" s="1"/>
  <c r="L154" i="8"/>
  <c r="M154" i="8" s="1"/>
  <c r="O157" i="8"/>
  <c r="L157" i="8"/>
  <c r="M157" i="8" s="1"/>
  <c r="L160" i="8"/>
  <c r="M160" i="8" s="1"/>
  <c r="R162" i="8"/>
  <c r="N162" i="8" s="1"/>
  <c r="O162" i="8" s="1"/>
  <c r="L158" i="8"/>
  <c r="M158" i="8" s="1"/>
  <c r="R158" i="8"/>
  <c r="N158" i="8" s="1"/>
  <c r="O158" i="8" s="1"/>
  <c r="R160" i="8"/>
  <c r="N160" i="8" s="1"/>
  <c r="O160" i="8" s="1"/>
  <c r="O161" i="8"/>
  <c r="L161" i="8"/>
  <c r="M161" i="8" s="1"/>
  <c r="R155" i="8"/>
  <c r="N155" i="8" s="1"/>
  <c r="O156" i="8"/>
  <c r="L156" i="8"/>
  <c r="M156" i="8" s="1"/>
  <c r="R159" i="8"/>
  <c r="N159" i="8" s="1"/>
  <c r="O159" i="8" s="1"/>
  <c r="L159" i="8"/>
  <c r="M159" i="8" s="1"/>
  <c r="O147" i="8"/>
  <c r="L147" i="8"/>
  <c r="M147"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O140" i="8"/>
  <c r="L140" i="8"/>
  <c r="M140" i="8" s="1"/>
  <c r="O136" i="8"/>
  <c r="L136" i="8"/>
  <c r="L138" i="8"/>
  <c r="M138" i="8" s="1"/>
  <c r="N144" i="8"/>
  <c r="O144" i="8" s="1"/>
  <c r="R143" i="8"/>
  <c r="N143" i="8" s="1"/>
  <c r="O143" i="8" s="1"/>
  <c r="R138" i="8"/>
  <c r="N138" i="8" s="1"/>
  <c r="O138" i="8" s="1"/>
  <c r="O137" i="8"/>
  <c r="L137" i="8"/>
  <c r="M137" i="8" s="1"/>
  <c r="L143" i="8"/>
  <c r="M143" i="8" s="1"/>
  <c r="L141" i="8"/>
  <c r="M141" i="8" s="1"/>
  <c r="O125" i="8"/>
  <c r="N135" i="8"/>
  <c r="O135" i="8" s="1"/>
  <c r="L132" i="8"/>
  <c r="M132" i="8" s="1"/>
  <c r="O128" i="8"/>
  <c r="L128" i="8"/>
  <c r="M128" i="8" s="1"/>
  <c r="L133" i="8"/>
  <c r="M133" i="8" s="1"/>
  <c r="L131" i="8"/>
  <c r="M131" i="8" s="1"/>
  <c r="L130" i="8"/>
  <c r="M130" i="8" s="1"/>
  <c r="R133" i="8"/>
  <c r="N133" i="8" s="1"/>
  <c r="O133" i="8" s="1"/>
  <c r="L135" i="8"/>
  <c r="M135" i="8" s="1"/>
  <c r="O127" i="8"/>
  <c r="L127" i="8"/>
  <c r="M127" i="8" s="1"/>
  <c r="R132" i="8"/>
  <c r="N132" i="8" s="1"/>
  <c r="O132" i="8" s="1"/>
  <c r="O129" i="8"/>
  <c r="L129" i="8"/>
  <c r="M129" i="8" s="1"/>
  <c r="L122" i="8"/>
  <c r="M122" i="8" s="1"/>
  <c r="L123" i="8"/>
  <c r="M123" i="8" s="1"/>
  <c r="L121" i="8"/>
  <c r="M121" i="8" s="1"/>
  <c r="L126" i="8"/>
  <c r="M126" i="8" s="1"/>
  <c r="R120" i="8"/>
  <c r="N120" i="8" s="1"/>
  <c r="R124" i="8"/>
  <c r="N124" i="8" s="1"/>
  <c r="O124" i="8" s="1"/>
  <c r="R126" i="8"/>
  <c r="N126" i="8" s="1"/>
  <c r="O126" i="8" s="1"/>
  <c r="R121" i="8"/>
  <c r="N121" i="8" s="1"/>
  <c r="O121" i="8" s="1"/>
  <c r="L118" i="8"/>
  <c r="M118" i="8" s="1"/>
  <c r="L109" i="8"/>
  <c r="M109" i="8" s="1"/>
  <c r="L116" i="8"/>
  <c r="M116" i="8" s="1"/>
  <c r="L115" i="8"/>
  <c r="M115" i="8" s="1"/>
  <c r="L114" i="8"/>
  <c r="M114" i="8" s="1"/>
  <c r="R117" i="8"/>
  <c r="N117" i="8" s="1"/>
  <c r="O117" i="8" s="1"/>
  <c r="R109" i="8"/>
  <c r="N109" i="8" s="1"/>
  <c r="O109" i="8" s="1"/>
  <c r="R110" i="8"/>
  <c r="N110" i="8" s="1"/>
  <c r="O111" i="8"/>
  <c r="L111" i="8"/>
  <c r="M111" i="8" s="1"/>
  <c r="O113" i="8"/>
  <c r="L113" i="8"/>
  <c r="M113" i="8" s="1"/>
  <c r="L117" i="8"/>
  <c r="M117" i="8" s="1"/>
  <c r="O108" i="8"/>
  <c r="L108" i="8"/>
  <c r="M108" i="8" s="1"/>
  <c r="L103" i="8"/>
  <c r="M103" i="8" s="1"/>
  <c r="L100" i="8"/>
  <c r="L101" i="8"/>
  <c r="L105" i="8"/>
  <c r="M105" i="8" s="1"/>
  <c r="R103" i="8"/>
  <c r="N103" i="8" s="1"/>
  <c r="O103" i="8" s="1"/>
  <c r="O104" i="8"/>
  <c r="L104" i="8"/>
  <c r="M104" i="8" s="1"/>
  <c r="R100" i="8"/>
  <c r="N100" i="8" s="1"/>
  <c r="O100" i="8" s="1"/>
  <c r="O107" i="8"/>
  <c r="L107" i="8"/>
  <c r="M107" i="8" s="1"/>
  <c r="L97" i="8"/>
  <c r="M97" i="8" s="1"/>
  <c r="R93" i="8"/>
  <c r="N93" i="8" s="1"/>
  <c r="O93" i="8" s="1"/>
  <c r="O96" i="8"/>
  <c r="L96" i="8"/>
  <c r="M96" i="8" s="1"/>
  <c r="O98" i="8"/>
  <c r="L98" i="8"/>
  <c r="M98" i="8" s="1"/>
  <c r="R94" i="8"/>
  <c r="N94" i="8" s="1"/>
  <c r="O95" i="8"/>
  <c r="L95" i="8"/>
  <c r="M95" i="8" s="1"/>
  <c r="O99" i="8"/>
  <c r="L99" i="8"/>
  <c r="M99" i="8" s="1"/>
  <c r="O81" i="8"/>
  <c r="R79" i="8"/>
  <c r="N79" i="8" s="1"/>
  <c r="L79" i="8"/>
  <c r="M79" i="8" s="1"/>
  <c r="R69" i="8"/>
  <c r="N69" i="8" s="1"/>
  <c r="R90" i="8"/>
  <c r="N90" i="8" s="1"/>
  <c r="L90" i="8"/>
  <c r="M90" i="8" s="1"/>
  <c r="R88" i="8"/>
  <c r="N88" i="8" s="1"/>
  <c r="L88" i="8"/>
  <c r="M88" i="8" s="1"/>
  <c r="O84" i="8"/>
  <c r="N83" i="8"/>
  <c r="O83" i="8" s="1"/>
  <c r="L87" i="8"/>
  <c r="M87" i="8" s="1"/>
  <c r="O85" i="8"/>
  <c r="L85" i="8"/>
  <c r="M85" i="8" s="1"/>
  <c r="L86" i="8"/>
  <c r="M86" i="8" s="1"/>
  <c r="L89" i="8"/>
  <c r="M89" i="8" s="1"/>
  <c r="L83" i="8"/>
  <c r="M83" i="8" s="1"/>
  <c r="R77" i="8"/>
  <c r="N77" i="8" s="1"/>
  <c r="O77" i="8" s="1"/>
  <c r="R76" i="8"/>
  <c r="N76" i="8" s="1"/>
  <c r="O76" i="8" s="1"/>
  <c r="R75" i="8"/>
  <c r="N75" i="8" s="1"/>
  <c r="O75" i="8" s="1"/>
  <c r="L78" i="8"/>
  <c r="M78" i="8" s="1"/>
  <c r="L75" i="8"/>
  <c r="M75" i="8" s="1"/>
  <c r="L76" i="8"/>
  <c r="M76" i="8" s="1"/>
  <c r="L77" i="8"/>
  <c r="M77" i="8" s="1"/>
  <c r="R73" i="8"/>
  <c r="N73" i="8" s="1"/>
  <c r="L70" i="8"/>
  <c r="M70" i="8" s="1"/>
  <c r="L64" i="8"/>
  <c r="L61" i="8"/>
  <c r="M61" i="8" s="1"/>
  <c r="L60" i="8"/>
  <c r="L59" i="8"/>
  <c r="M314" i="8"/>
  <c r="O119" i="8"/>
  <c r="L110" i="8"/>
  <c r="O91" i="8"/>
  <c r="L102" i="8"/>
  <c r="L68" i="8"/>
  <c r="L66" i="8"/>
  <c r="L67" i="8"/>
  <c r="O315" i="8"/>
  <c r="L308" i="8"/>
  <c r="L53" i="8"/>
  <c r="L295" i="8"/>
  <c r="O300" i="8"/>
  <c r="L304" i="8"/>
  <c r="M205" i="8"/>
  <c r="M125" i="8"/>
  <c r="M162" i="8"/>
  <c r="M294" i="8"/>
  <c r="L51" i="8"/>
  <c r="L50" i="8"/>
  <c r="L52" i="8"/>
  <c r="M218" i="8"/>
  <c r="M148" i="8"/>
  <c r="F307" i="8" l="1"/>
  <c r="F62" i="8"/>
  <c r="F295" i="8"/>
  <c r="F241" i="8"/>
  <c r="F67" i="8"/>
  <c r="F293" i="8"/>
  <c r="F71" i="8"/>
  <c r="F302" i="8"/>
  <c r="F311" i="8"/>
  <c r="F306" i="8"/>
  <c r="F265" i="8"/>
  <c r="F312" i="8"/>
  <c r="F244" i="8"/>
  <c r="F235" i="8"/>
  <c r="F298" i="8"/>
  <c r="F226" i="8"/>
  <c r="F184" i="8"/>
  <c r="F101" i="8"/>
  <c r="F180" i="8"/>
  <c r="F195" i="8"/>
  <c r="F79" i="8"/>
  <c r="F171" i="8"/>
  <c r="F83" i="8"/>
  <c r="F239" i="8"/>
  <c r="F222" i="8"/>
  <c r="F254" i="8"/>
  <c r="F253" i="8"/>
  <c r="F228" i="8"/>
  <c r="F165" i="8"/>
  <c r="F128" i="8"/>
  <c r="F158" i="8"/>
  <c r="F131" i="8"/>
  <c r="F87" i="8"/>
  <c r="F207" i="8"/>
  <c r="F105" i="8"/>
  <c r="F154" i="8"/>
  <c r="F123" i="8"/>
  <c r="F238" i="8"/>
  <c r="F250" i="8"/>
  <c r="F225" i="8"/>
  <c r="F237" i="8"/>
  <c r="F170" i="8"/>
  <c r="F115" i="8"/>
  <c r="F178" i="8"/>
  <c r="F98" i="8"/>
  <c r="F168" i="8"/>
  <c r="F126" i="8"/>
  <c r="F198" i="8"/>
  <c r="F113" i="8"/>
  <c r="F292" i="8"/>
  <c r="F269" i="8"/>
  <c r="F282" i="8"/>
  <c r="F227" i="8"/>
  <c r="F301" i="8"/>
  <c r="F273" i="8"/>
  <c r="F182" i="8"/>
  <c r="F134" i="8"/>
  <c r="F96" i="8"/>
  <c r="F169" i="8"/>
  <c r="F144" i="8"/>
  <c r="F124" i="8"/>
  <c r="F86" i="8"/>
  <c r="F111" i="8"/>
  <c r="F189" i="8"/>
  <c r="F136" i="8"/>
  <c r="F63" i="8"/>
  <c r="F66" i="8"/>
  <c r="F281" i="8"/>
  <c r="F314" i="8"/>
  <c r="F58" i="8"/>
  <c r="F69" i="8"/>
  <c r="F251" i="8"/>
  <c r="F72" i="8"/>
  <c r="F287" i="8"/>
  <c r="F277" i="8"/>
  <c r="F252" i="8"/>
  <c r="F310" i="8"/>
  <c r="F300" i="8"/>
  <c r="F234" i="8"/>
  <c r="F219" i="8"/>
  <c r="F214" i="8"/>
  <c r="F179" i="8"/>
  <c r="F206" i="8"/>
  <c r="F167" i="8"/>
  <c r="F174" i="8"/>
  <c r="F76" i="8"/>
  <c r="F139" i="8"/>
  <c r="F80" i="8"/>
  <c r="F297" i="8"/>
  <c r="F299" i="8"/>
  <c r="F230" i="8"/>
  <c r="F246" i="8"/>
  <c r="F224" i="8"/>
  <c r="F159" i="8"/>
  <c r="F122" i="8"/>
  <c r="F146" i="8"/>
  <c r="F116" i="8"/>
  <c r="F84" i="8"/>
  <c r="F200" i="8"/>
  <c r="F102" i="8"/>
  <c r="F135" i="8"/>
  <c r="F121" i="8"/>
  <c r="F305" i="8"/>
  <c r="F236" i="8"/>
  <c r="F276" i="8"/>
  <c r="F220" i="8"/>
  <c r="F157" i="8"/>
  <c r="F211" i="8"/>
  <c r="F173" i="8"/>
  <c r="F77" i="8"/>
  <c r="F155" i="8"/>
  <c r="F95" i="8"/>
  <c r="F192" i="8"/>
  <c r="F107" i="8"/>
  <c r="F290" i="8"/>
  <c r="F264" i="8"/>
  <c r="F270" i="8"/>
  <c r="F218" i="8"/>
  <c r="F289" i="8"/>
  <c r="F262" i="8"/>
  <c r="F153" i="8"/>
  <c r="F127" i="8"/>
  <c r="F91" i="8"/>
  <c r="F164" i="8"/>
  <c r="F142" i="8"/>
  <c r="F118" i="8"/>
  <c r="F205" i="8"/>
  <c r="F109" i="8"/>
  <c r="F187" i="8"/>
  <c r="F112" i="8"/>
  <c r="F56" i="8"/>
  <c r="F68" i="8"/>
  <c r="F263" i="8"/>
  <c r="F309" i="8"/>
  <c r="F59" i="8"/>
  <c r="F70" i="8"/>
  <c r="F247" i="8"/>
  <c r="F61" i="8"/>
  <c r="F315" i="8"/>
  <c r="F278" i="8"/>
  <c r="F272" i="8"/>
  <c r="F248" i="8"/>
  <c r="F304" i="8"/>
  <c r="F296" i="8"/>
  <c r="F217" i="8"/>
  <c r="F288" i="8"/>
  <c r="F201" i="8"/>
  <c r="F152" i="8"/>
  <c r="F203" i="8"/>
  <c r="F99" i="8"/>
  <c r="F166" i="8"/>
  <c r="F191" i="8"/>
  <c r="F106" i="8"/>
  <c r="F291" i="8"/>
  <c r="F256" i="8"/>
  <c r="F274" i="8"/>
  <c r="F216" i="8"/>
  <c r="F221" i="8"/>
  <c r="F197" i="8"/>
  <c r="F151" i="8"/>
  <c r="F89" i="8"/>
  <c r="F143" i="8"/>
  <c r="F93" i="8"/>
  <c r="F213" i="8"/>
  <c r="F190" i="8"/>
  <c r="F100" i="8"/>
  <c r="F133" i="8"/>
  <c r="F110" i="8"/>
  <c r="F286" i="8"/>
  <c r="F223" i="8"/>
  <c r="F267" i="8"/>
  <c r="F212" i="8"/>
  <c r="F156" i="8"/>
  <c r="F208" i="8"/>
  <c r="F172" i="8"/>
  <c r="F188" i="8"/>
  <c r="F149" i="8"/>
  <c r="F92" i="8"/>
  <c r="F162" i="8"/>
  <c r="F104" i="8"/>
  <c r="F284" i="8"/>
  <c r="F240" i="8"/>
  <c r="F249" i="8"/>
  <c r="F231" i="8"/>
  <c r="F268" i="8"/>
  <c r="F194" i="8"/>
  <c r="F150" i="8"/>
  <c r="F119" i="8"/>
  <c r="F85" i="8"/>
  <c r="F160" i="8"/>
  <c r="F130" i="8"/>
  <c r="F114" i="8"/>
  <c r="F199" i="8"/>
  <c r="F103" i="8"/>
  <c r="F148" i="8"/>
  <c r="F57" i="8"/>
  <c r="F73" i="8"/>
  <c r="F245" i="8"/>
  <c r="F60" i="8"/>
  <c r="F303" i="8"/>
  <c r="F313" i="8"/>
  <c r="F64" i="8"/>
  <c r="F74" i="8"/>
  <c r="F260" i="8"/>
  <c r="F65" i="8"/>
  <c r="F271" i="8"/>
  <c r="F242" i="8"/>
  <c r="F258" i="8"/>
  <c r="F285" i="8"/>
  <c r="F308" i="8"/>
  <c r="F229" i="8"/>
  <c r="F186" i="8"/>
  <c r="F117" i="8"/>
  <c r="F193" i="8"/>
  <c r="F210" i="8"/>
  <c r="F94" i="8"/>
  <c r="F176" i="8"/>
  <c r="F97" i="8"/>
  <c r="F275" i="8"/>
  <c r="F233" i="8"/>
  <c r="F255" i="8"/>
  <c r="F261" i="8"/>
  <c r="F266" i="8"/>
  <c r="F183" i="8"/>
  <c r="F132" i="8"/>
  <c r="F163" i="8"/>
  <c r="F140" i="8"/>
  <c r="F90" i="8"/>
  <c r="F209" i="8"/>
  <c r="F177" i="8"/>
  <c r="F81" i="8"/>
  <c r="F129" i="8"/>
  <c r="F259" i="8"/>
  <c r="F257" i="8"/>
  <c r="F280" i="8"/>
  <c r="F294" i="8"/>
  <c r="F181" i="8"/>
  <c r="F138" i="8"/>
  <c r="F204" i="8"/>
  <c r="F161" i="8"/>
  <c r="F175" i="8"/>
  <c r="F137" i="8"/>
  <c r="F78" i="8"/>
  <c r="F120" i="8"/>
  <c r="F82" i="8"/>
  <c r="F279" i="8"/>
  <c r="F283" i="8"/>
  <c r="F232" i="8"/>
  <c r="F215" i="8"/>
  <c r="F243" i="8"/>
  <c r="F185" i="8"/>
  <c r="F141" i="8"/>
  <c r="F108" i="8"/>
  <c r="F75" i="8"/>
  <c r="F147" i="8"/>
  <c r="F125" i="8"/>
  <c r="F88" i="8"/>
  <c r="F196" i="8"/>
  <c r="F202" i="8"/>
  <c r="F145" i="8"/>
  <c r="F54" i="8"/>
  <c r="F53" i="8"/>
  <c r="F52" i="8"/>
  <c r="F51" i="8"/>
  <c r="O55" i="8"/>
  <c r="F50" i="8"/>
  <c r="F55" i="8"/>
  <c r="O252" i="8"/>
  <c r="P244" i="8" s="1"/>
  <c r="Q244" i="8" s="1"/>
  <c r="O295" i="8"/>
  <c r="P289" i="8" s="1"/>
  <c r="Q289" i="8" s="1"/>
  <c r="O214" i="8"/>
  <c r="P208" i="8" s="1"/>
  <c r="Q208" i="8" s="1"/>
  <c r="O142" i="8"/>
  <c r="P136" i="8" s="1"/>
  <c r="Q136" i="8" s="1"/>
  <c r="L80" i="8"/>
  <c r="M80" i="8" s="1"/>
  <c r="O90" i="8"/>
  <c r="L139" i="8"/>
  <c r="M139" i="8" s="1"/>
  <c r="O222" i="8"/>
  <c r="O56" i="8"/>
  <c r="O50" i="8"/>
  <c r="O51" i="8"/>
  <c r="O52" i="8"/>
  <c r="O53" i="8"/>
  <c r="O63" i="8"/>
  <c r="O61" i="8"/>
  <c r="L84" i="8"/>
  <c r="M84" i="8" s="1"/>
  <c r="O89" i="8"/>
  <c r="L92" i="8"/>
  <c r="M92" i="8" s="1"/>
  <c r="O94" i="8"/>
  <c r="P91" i="8" s="1"/>
  <c r="Q91" i="8" s="1"/>
  <c r="O102" i="8"/>
  <c r="P100" i="8" s="1"/>
  <c r="Q100" i="8" s="1"/>
  <c r="L106" i="8"/>
  <c r="M106" i="8" s="1"/>
  <c r="O130" i="8"/>
  <c r="P127" i="8" s="1"/>
  <c r="Q127" i="8" s="1"/>
  <c r="O120" i="8"/>
  <c r="P118" i="8" s="1"/>
  <c r="Q118" i="8" s="1"/>
  <c r="O110" i="8"/>
  <c r="P109" i="8" s="1"/>
  <c r="Q109" i="8" s="1"/>
  <c r="L112" i="8"/>
  <c r="M112" i="8" s="1"/>
  <c r="L134" i="8"/>
  <c r="M134" i="8" s="1"/>
  <c r="O152" i="8"/>
  <c r="O150" i="8"/>
  <c r="O155" i="8"/>
  <c r="P154" i="8" s="1"/>
  <c r="Q154" i="8" s="1"/>
  <c r="O168" i="8"/>
  <c r="P163" i="8" s="1"/>
  <c r="Q163" i="8" s="1"/>
  <c r="O174" i="8"/>
  <c r="P172" i="8" s="1"/>
  <c r="Q172" i="8" s="1"/>
  <c r="L194" i="8"/>
  <c r="M194" i="8" s="1"/>
  <c r="L200" i="8"/>
  <c r="M200" i="8" s="1"/>
  <c r="L207" i="8"/>
  <c r="M207" i="8" s="1"/>
  <c r="O217" i="8"/>
  <c r="O221" i="8"/>
  <c r="O233" i="8"/>
  <c r="O234" i="8"/>
  <c r="O238" i="8"/>
  <c r="P235" i="8" s="1"/>
  <c r="Q235" i="8" s="1"/>
  <c r="O264" i="8"/>
  <c r="P262" i="8" s="1"/>
  <c r="Q262" i="8" s="1"/>
  <c r="L268" i="8"/>
  <c r="M268" i="8" s="1"/>
  <c r="O304" i="8"/>
  <c r="P298" i="8" s="1"/>
  <c r="Q298" i="8" s="1"/>
  <c r="O308" i="8"/>
  <c r="P307" i="8" s="1"/>
  <c r="Q307" i="8" s="1"/>
  <c r="L315" i="8"/>
  <c r="M315" i="8" s="1"/>
  <c r="L311" i="8"/>
  <c r="M311" i="8" s="1"/>
  <c r="M308" i="8"/>
  <c r="L307" i="8"/>
  <c r="M307" i="8" s="1"/>
  <c r="L300" i="8"/>
  <c r="M300" i="8" s="1"/>
  <c r="M304" i="8"/>
  <c r="L301" i="8"/>
  <c r="M301" i="8" s="1"/>
  <c r="M295" i="8"/>
  <c r="P280" i="8"/>
  <c r="Q280" i="8" s="1"/>
  <c r="P271" i="8"/>
  <c r="Q271" i="8" s="1"/>
  <c r="P253" i="8"/>
  <c r="Q253" i="8" s="1"/>
  <c r="L234" i="8"/>
  <c r="M234" i="8" s="1"/>
  <c r="L232" i="8"/>
  <c r="M232" i="8" s="1"/>
  <c r="P199" i="8"/>
  <c r="Q199" i="8" s="1"/>
  <c r="P190" i="8"/>
  <c r="Q190" i="8" s="1"/>
  <c r="P181" i="8"/>
  <c r="Q181" i="8" s="1"/>
  <c r="L119" i="8"/>
  <c r="M119" i="8" s="1"/>
  <c r="L120" i="8"/>
  <c r="M120" i="8" s="1"/>
  <c r="M110" i="8"/>
  <c r="M102" i="8"/>
  <c r="L91" i="8"/>
  <c r="M91" i="8" s="1"/>
  <c r="L93" i="8"/>
  <c r="M93" i="8" s="1"/>
  <c r="L81" i="8"/>
  <c r="M81" i="8" s="1"/>
  <c r="O79" i="8"/>
  <c r="O88"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L63" i="8"/>
  <c r="M63" i="8" s="1"/>
  <c r="L62" i="8"/>
  <c r="M62" i="8" s="1"/>
  <c r="L54" i="8"/>
  <c r="M54" i="8" s="1"/>
  <c r="M50" i="8"/>
  <c r="M53" i="8"/>
  <c r="M66" i="8"/>
  <c r="M67" i="8"/>
  <c r="M68" i="8"/>
  <c r="M289" i="8"/>
  <c r="M101" i="8"/>
  <c r="M60" i="8"/>
  <c r="M244" i="8"/>
  <c r="M172" i="8"/>
  <c r="M212" i="8"/>
  <c r="M100" i="8"/>
  <c r="M55" i="8"/>
  <c r="M219" i="8"/>
  <c r="M136" i="8"/>
  <c r="M227" i="8"/>
  <c r="M64" i="8"/>
  <c r="M52" i="8"/>
  <c r="M51" i="8"/>
  <c r="E4" i="8" l="1"/>
  <c r="D4" i="8"/>
  <c r="C5" i="8"/>
  <c r="C6" i="8"/>
  <c r="G7" i="8"/>
  <c r="E8" i="8"/>
  <c r="E9" i="8"/>
  <c r="E10" i="8"/>
  <c r="C11" i="8"/>
  <c r="C12" i="8"/>
  <c r="G13" i="8"/>
  <c r="E14" i="8"/>
  <c r="E15" i="8"/>
  <c r="E16" i="8"/>
  <c r="C17" i="8"/>
  <c r="C18" i="8"/>
  <c r="G19" i="8"/>
  <c r="E20" i="8"/>
  <c r="E21" i="8"/>
  <c r="E22" i="8"/>
  <c r="C23" i="8"/>
  <c r="C24" i="8"/>
  <c r="G26" i="8"/>
  <c r="F26" i="8" s="1"/>
  <c r="G27" i="8"/>
  <c r="F27" i="8" s="1"/>
  <c r="G28" i="8"/>
  <c r="E29" i="8"/>
  <c r="E30" i="8"/>
  <c r="D5" i="8"/>
  <c r="D6" i="8"/>
  <c r="D7" i="8"/>
  <c r="G8" i="8"/>
  <c r="F8" i="8" s="1"/>
  <c r="G9" i="8"/>
  <c r="F9" i="8" s="1"/>
  <c r="D11" i="8"/>
  <c r="D12" i="8"/>
  <c r="D13" i="8"/>
  <c r="G14" i="8"/>
  <c r="F14" i="8" s="1"/>
  <c r="G15" i="8"/>
  <c r="F15" i="8" s="1"/>
  <c r="D17" i="8"/>
  <c r="D18" i="8"/>
  <c r="D19" i="8"/>
  <c r="G20" i="8"/>
  <c r="F20" i="8" s="1"/>
  <c r="G21" i="8"/>
  <c r="F21" i="8" s="1"/>
  <c r="D23" i="8"/>
  <c r="D24" i="8"/>
  <c r="D25" i="8"/>
  <c r="C26" i="8"/>
  <c r="C27" i="8"/>
  <c r="G29" i="8"/>
  <c r="F29" i="8" s="1"/>
  <c r="G30" i="8"/>
  <c r="F30" i="8" s="1"/>
  <c r="D28" i="8"/>
  <c r="C30" i="8"/>
  <c r="D22" i="8"/>
  <c r="G24" i="8"/>
  <c r="F24" i="8" s="1"/>
  <c r="E27" i="8"/>
  <c r="D30" i="8"/>
  <c r="G4" i="8"/>
  <c r="E5" i="8"/>
  <c r="E6" i="8"/>
  <c r="E7" i="8"/>
  <c r="C8" i="8"/>
  <c r="C9" i="8"/>
  <c r="G10" i="8"/>
  <c r="E11" i="8"/>
  <c r="E12" i="8"/>
  <c r="E13" i="8"/>
  <c r="C14" i="8"/>
  <c r="C15" i="8"/>
  <c r="G16" i="8"/>
  <c r="E17" i="8"/>
  <c r="E18" i="8"/>
  <c r="E19" i="8"/>
  <c r="C20" i="8"/>
  <c r="C21" i="8"/>
  <c r="G22" i="8"/>
  <c r="E23" i="8"/>
  <c r="E24" i="8"/>
  <c r="E25" i="8"/>
  <c r="D26" i="8"/>
  <c r="D27" i="8"/>
  <c r="C29" i="8"/>
  <c r="D21" i="8"/>
  <c r="G23" i="8"/>
  <c r="F23" i="8" s="1"/>
  <c r="E26" i="8"/>
  <c r="D29" i="8"/>
  <c r="G5" i="8"/>
  <c r="F5" i="8" s="1"/>
  <c r="G6" i="8"/>
  <c r="F6" i="8" s="1"/>
  <c r="D8" i="8"/>
  <c r="D9" i="8"/>
  <c r="D10" i="8"/>
  <c r="G11" i="8"/>
  <c r="F11" i="8" s="1"/>
  <c r="G12" i="8"/>
  <c r="F12" i="8" s="1"/>
  <c r="D14" i="8"/>
  <c r="D15" i="8"/>
  <c r="D16" i="8"/>
  <c r="G17" i="8"/>
  <c r="F17" i="8" s="1"/>
  <c r="G18" i="8"/>
  <c r="F18" i="8" s="1"/>
  <c r="D20" i="8"/>
  <c r="G25" i="8"/>
  <c r="E28" i="8"/>
  <c r="P217" i="8"/>
  <c r="Q217" i="8" s="1"/>
  <c r="P82" i="8"/>
  <c r="Q82" i="8" s="1"/>
  <c r="P226" i="8"/>
  <c r="Q226" i="8" s="1"/>
  <c r="P55" i="8"/>
  <c r="P50" i="8"/>
  <c r="P145" i="8"/>
  <c r="Q145" i="8" s="1"/>
  <c r="P73" i="8"/>
  <c r="Q73" i="8" s="1"/>
  <c r="F37" i="8"/>
  <c r="P64" i="8"/>
  <c r="F36" i="8"/>
  <c r="M59" i="8"/>
  <c r="G42" i="8" s="1"/>
  <c r="C42" i="8"/>
  <c r="F43" i="8"/>
  <c r="F42" i="8"/>
  <c r="F40" i="8"/>
  <c r="E42" i="8"/>
  <c r="F39" i="8"/>
  <c r="F38" i="8"/>
  <c r="F44" i="8"/>
  <c r="F41" i="8"/>
  <c r="E44" i="8"/>
  <c r="D39" i="8"/>
  <c r="C40" i="8"/>
  <c r="E39" i="8"/>
  <c r="C37" i="8"/>
  <c r="D44" i="8"/>
  <c r="C36" i="8"/>
  <c r="D43" i="8"/>
  <c r="E41" i="8"/>
  <c r="E37" i="8"/>
  <c r="C39" i="8"/>
  <c r="E36" i="8"/>
  <c r="D40" i="8"/>
  <c r="C43" i="8"/>
  <c r="D36" i="8"/>
  <c r="D41" i="8"/>
  <c r="E40" i="8"/>
  <c r="E38" i="8"/>
  <c r="C41" i="8"/>
  <c r="C44" i="8"/>
  <c r="E43" i="8"/>
  <c r="D37" i="8"/>
  <c r="D42" i="8"/>
  <c r="C38" i="8"/>
  <c r="D38" i="8"/>
  <c r="C13" i="8" l="1"/>
  <c r="C10" i="8"/>
  <c r="C19" i="8"/>
  <c r="C16" i="8"/>
  <c r="C25" i="8"/>
  <c r="C4" i="8"/>
  <c r="C22" i="8"/>
  <c r="C7" i="8"/>
  <c r="C28" i="8"/>
  <c r="G36" i="8"/>
  <c r="Q55" i="8"/>
  <c r="Q50" i="8"/>
  <c r="Q64" i="8"/>
  <c r="G41" i="8"/>
  <c r="G37" i="8"/>
  <c r="G39" i="8"/>
  <c r="G44" i="8"/>
  <c r="G43" i="8"/>
  <c r="G40" i="8"/>
  <c r="G38" i="8"/>
  <c r="D45" i="8"/>
  <c r="C45" i="8"/>
  <c r="E45" i="8"/>
  <c r="H25" i="8" l="1"/>
  <c r="F25" i="8" s="1"/>
  <c r="H7" i="8"/>
  <c r="F7" i="8" s="1"/>
  <c r="H13" i="8"/>
  <c r="F13" i="8" s="1"/>
  <c r="H19" i="8"/>
  <c r="F19" i="8" s="1"/>
  <c r="H28" i="8"/>
  <c r="F28" i="8" s="1"/>
  <c r="H4" i="8"/>
  <c r="F4" i="8" s="1"/>
  <c r="H10" i="8"/>
  <c r="F10" i="8" s="1"/>
  <c r="H16" i="8"/>
  <c r="F16" i="8" s="1"/>
  <c r="H22" i="8"/>
  <c r="F22" i="8" s="1"/>
  <c r="G45" i="8"/>
  <c r="F45" i="8"/>
  <c r="M6" i="8" l="1"/>
  <c r="M10" i="8"/>
  <c r="O10" i="8" l="1"/>
  <c r="AA48" i="8" s="1"/>
  <c r="Q22" i="8"/>
  <c r="M5" i="8"/>
  <c r="M14" i="8"/>
  <c r="M13" i="8" s="1"/>
  <c r="AA41" i="8" l="1"/>
  <c r="AA11" i="8"/>
  <c r="O6" i="8" l="1"/>
  <c r="O5" i="8" s="1"/>
  <c r="Z19" i="8" l="1"/>
  <c r="R20" i="8"/>
  <c r="R18" i="8" s="1"/>
  <c r="AK47" i="8"/>
  <c r="AK11" i="8"/>
  <c r="AK10" i="8" s="1"/>
  <c r="AK19" i="8"/>
  <c r="AK18" i="8" s="1"/>
  <c r="AK26" i="8"/>
  <c r="AK25" i="8" s="1"/>
  <c r="AK33" i="8"/>
  <c r="AK32" i="8" s="1"/>
  <c r="AK48" i="8"/>
  <c r="AK41" i="8"/>
  <c r="AK40" i="8" s="1"/>
  <c r="Z50" i="8"/>
  <c r="X48" i="8" s="1"/>
  <c r="BR50" i="14"/>
  <c r="O14" i="8"/>
  <c r="Z28" i="8"/>
  <c r="X26" i="8" s="1"/>
  <c r="Z43" i="8"/>
  <c r="Z13" i="8"/>
  <c r="X11" i="8" s="1"/>
  <c r="Z21" i="8"/>
  <c r="X19" i="8" s="1"/>
  <c r="AD5" i="8" l="1"/>
  <c r="Z7" i="8" s="1"/>
  <c r="N22" i="8" s="1"/>
  <c r="O13" i="8"/>
  <c r="X21" i="8"/>
  <c r="Y21" i="8" s="1"/>
  <c r="AA19" i="8"/>
  <c r="X41" i="8"/>
  <c r="V50" i="8" l="1"/>
  <c r="AB50" i="8" s="1"/>
  <c r="V49" i="8"/>
  <c r="X5" i="8"/>
  <c r="V20" i="8"/>
  <c r="AB20" i="8" s="1"/>
  <c r="V48" i="8"/>
  <c r="V19" i="8"/>
  <c r="Y19" i="8" s="1"/>
  <c r="AB19" i="8" s="1"/>
  <c r="V27" i="8"/>
  <c r="V21" i="8"/>
  <c r="AB21" i="8" s="1"/>
  <c r="V11" i="8"/>
  <c r="V43" i="8"/>
  <c r="R22" i="8"/>
  <c r="V12" i="8"/>
  <c r="V42" i="8"/>
  <c r="V41" i="8"/>
  <c r="V13" i="8"/>
  <c r="V26" i="8"/>
  <c r="V28" i="8"/>
  <c r="N25" i="8" l="1"/>
  <c r="V6" i="8"/>
  <c r="L26" i="8" s="1"/>
  <c r="V7" i="8"/>
  <c r="W26" i="8"/>
  <c r="Z26" i="8" s="1"/>
  <c r="W11" i="8"/>
  <c r="W12" i="8" s="1"/>
  <c r="Y48" i="8"/>
  <c r="V5" i="8"/>
  <c r="Y26" i="8" l="1"/>
  <c r="W27" i="8"/>
  <c r="Y11" i="8"/>
  <c r="AB11" i="8" s="1"/>
  <c r="W13" i="8"/>
  <c r="X13" i="8" s="1"/>
  <c r="Y13" i="8" s="1"/>
  <c r="AB12" i="8"/>
  <c r="AB42" i="8"/>
  <c r="Y41" i="8"/>
  <c r="AB41" i="8" s="1"/>
  <c r="W5" i="8"/>
  <c r="AB48" i="8"/>
  <c r="L25" i="8"/>
  <c r="L27" i="8"/>
  <c r="W6" i="8" l="1"/>
  <c r="Y5" i="8"/>
  <c r="O25" i="8" s="1"/>
  <c r="AB13" i="8"/>
  <c r="W28" i="8"/>
  <c r="X28" i="8" s="1"/>
  <c r="Y28" i="8" s="1"/>
  <c r="Y43" i="8"/>
  <c r="M25" i="8"/>
  <c r="AB27" i="8"/>
  <c r="AB6" i="8" s="1"/>
  <c r="Z5" i="8"/>
  <c r="AA26" i="8"/>
  <c r="M26" i="8" l="1"/>
  <c r="W7" i="8"/>
  <c r="M27" i="8" s="1"/>
  <c r="AB28" i="8"/>
  <c r="R26" i="8"/>
  <c r="AB43" i="8"/>
  <c r="AA5" i="8"/>
  <c r="AB26" i="8"/>
  <c r="AB5" i="8" s="1"/>
  <c r="P25" i="8"/>
  <c r="Y7" i="8"/>
  <c r="M22" i="8" s="1"/>
  <c r="X7" i="8"/>
  <c r="L22" i="8" s="1"/>
  <c r="AB7" i="8" l="1"/>
  <c r="R27" i="8" s="1"/>
  <c r="R25" i="8"/>
  <c r="Q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0" shapeId="0" xr:uid="{00000000-0006-0000-0000-000003000000}">
      <text>
        <r>
          <rPr>
            <sz val="9"/>
            <color indexed="81"/>
            <rFont val="ＭＳ Ｐ明朝"/>
            <family val="1"/>
            <charset val="128"/>
          </rPr>
          <t>・和暦で記入してください。
※例
（平成）31年4月1日
（令和）1年5月1日
（令和）2年3月31日
・令和3年4月1日以降は選択できません。</t>
        </r>
      </text>
    </comment>
    <comment ref="P16" authorId="0" shapeId="0" xr:uid="{00000000-0006-0000-00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000-000005000000}">
      <text>
        <r>
          <rPr>
            <sz val="9"/>
            <color indexed="81"/>
            <rFont val="ＭＳ Ｐ明朝"/>
            <family val="1"/>
            <charset val="128"/>
          </rPr>
          <t>賃金で算定する場合は「賃金で算定」を選択してください。</t>
        </r>
      </text>
    </comment>
    <comment ref="AN16" authorId="0" shapeId="0" xr:uid="{00000000-0006-0000-0000-000006000000}">
      <text>
        <r>
          <rPr>
            <sz val="9"/>
            <color indexed="81"/>
            <rFont val="ＭＳ Ｐ明朝"/>
            <family val="1"/>
            <charset val="128"/>
          </rPr>
          <t>賃金で算定する場合は賃金総額を入力してください。</t>
        </r>
      </text>
    </comment>
    <comment ref="V17" authorId="0"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0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<sst xmlns="http://schemas.openxmlformats.org/spreadsheetml/2006/main" count="1050" uniqueCount="385">
  <si>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</si>
  <si>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</si>
  <si>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</si>
  <si>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</si>
  <si>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</si>
  <si>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</si>
  <si>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</si>
  <si>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</si>
  <si>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</si>
  <si>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</si>
  <si>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</si>
  <si>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</si>
  <si>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</si>
  <si>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</si>
  <si>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</si>
  <si>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</si>
  <si>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</si>
  <si>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</si>
  <si>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</si>
  <si>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</si>
  <si>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</si>
  <si>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</si>
  <si>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</si>
  <si>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</si>
  <si>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</si>
  <si>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</si>
  <si>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</si>
  <si>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</si>
  <si>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</si>
  <si>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</si>
  <si>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</si>
  <si>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</si>
  <si>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</si>
  <si>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</si>
  <si>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</si>
  <si>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</si>
  <si>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</si>
  <si>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</si>
  <si>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</si>
  <si>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35 建築事業
（既設建築物設備工事業を除く）</t>
  </si>
  <si>
    <t>一括有期事業報告書　（建設の事業）</t>
    <phoneticPr fontId="2"/>
  </si>
  <si>
    <t>事業開始時期</t>
    <rPh sb="0" eb="2">
      <t>ジギョウ</t>
    </rPh>
    <rPh sb="2" eb="4">
      <t>カイシ</t>
    </rPh>
    <rPh sb="4" eb="6">
      <t>ジキ</t>
    </rPh>
    <phoneticPr fontId="2"/>
  </si>
  <si>
    <t>保険料率</t>
    <rPh sb="0" eb="2">
      <t>ホケン</t>
    </rPh>
    <rPh sb="2" eb="3">
      <t>リョウ</t>
    </rPh>
    <rPh sb="3" eb="4">
      <t>リツ</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</si>
  <si>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</si>
  <si>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</si>
  <si>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</si>
  <si>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</si>
  <si>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</si>
  <si>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</si>
  <si>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</si>
  <si>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</si>
  <si>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</si>
  <si>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</si>
  <si>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</si>
  <si>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</si>
  <si>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</si>
  <si>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</si>
  <si>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</si>
  <si>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請負金額</t>
    <rPh sb="0" eb="2">
      <t>ウケオイ</t>
    </rPh>
    <rPh sb="2" eb="4">
      <t>キンガク</t>
    </rPh>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</si>
  <si>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</si>
  <si>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</si>
  <si>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</si>
  <si>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</si>
  <si>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</si>
  <si>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</si>
  <si>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</si>
  <si>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</si>
  <si>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</si>
  <si>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</si>
  <si>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</si>
  <si>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</si>
  <si>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</si>
  <si>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</si>
  <si>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</si>
  <si>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</si>
  <si>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</si>
  <si>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</si>
  <si>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</si>
  <si>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</si>
  <si>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</si>
  <si>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</si>
  <si>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</si>
  <si>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</si>
  <si>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</si>
  <si>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</si>
  <si>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</si>
  <si>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</si>
  <si>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</si>
  <si>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</si>
  <si>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</si>
  <si>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</si>
  <si>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</si>
  <si>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</si>
  <si>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</si>
  <si>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</si>
  <si>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</si>
  <si>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</si>
  <si>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</si>
  <si>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</si>
  <si>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</si>
  <si>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</si>
  <si>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</si>
  <si>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</si>
  <si>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</si>
  <si>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</si>
  <si>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</si>
  <si>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</si>
  <si>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</si>
  <si>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</si>
  <si>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</si>
  <si>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</si>
  <si>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</si>
  <si>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</si>
  <si>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</si>
  <si>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</si>
  <si>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</si>
  <si>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</si>
  <si>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</si>
  <si>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</si>
  <si>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</si>
  <si>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</si>
  <si>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</si>
  <si>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</si>
  <si>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</si>
  <si>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</si>
  <si>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</si>
  <si>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</si>
  <si>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</si>
  <si>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</si>
  <si>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</si>
  <si>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</si>
  <si>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</si>
  <si>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</si>
  <si>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</si>
  <si>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</si>
  <si>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</si>
  <si>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</si>
  <si>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</si>
  <si>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</si>
  <si>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</si>
  <si>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</si>
  <si>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</si>
  <si>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</si>
  <si>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</si>
  <si>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</si>
  <si>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</si>
  <si>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</si>
  <si>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</si>
  <si>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</si>
  <si>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</si>
  <si>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</si>
  <si>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</si>
  <si>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</si>
  <si>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</si>
  <si>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</si>
  <si>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</si>
  <si>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</si>
  <si>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</si>
  <si>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</si>
  <si>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</si>
  <si>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</si>
  <si>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</si>
  <si>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</si>
  <si>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</si>
  <si>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</si>
  <si>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</si>
  <si>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</si>
  <si>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</si>
  <si>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</si>
  <si>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</si>
  <si>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</si>
  <si>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</si>
  <si>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</si>
  <si>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</si>
  <si>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</si>
  <si>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</si>
  <si>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</si>
  <si>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</si>
  <si>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</si>
  <si>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</si>
  <si>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</si>
  <si>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</si>
  <si>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</si>
  <si>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</si>
  <si>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</si>
  <si>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</si>
  <si>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</si>
  <si>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</si>
  <si>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</si>
  <si>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</si>
  <si>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</si>
  <si>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</si>
  <si>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</si>
  <si>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</si>
  <si>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</si>
  <si>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</si>
  <si>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</si>
  <si>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</si>
  <si>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</si>
  <si>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</si>
  <si>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</si>
  <si>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</si>
  <si>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</si>
  <si>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</si>
  <si>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</si>
  <si>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</si>
  <si>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</si>
  <si>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</si>
  <si>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</si>
  <si>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</si>
  <si>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</si>
  <si>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</si>
  <si>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</si>
  <si>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</si>
  <si>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</si>
  <si>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</si>
  <si>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</si>
  <si>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</si>
  <si>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</si>
  <si>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</si>
  <si>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t>
  </si>
  <si>
    <t>(ﾎ)</t>
  </si>
  <si>
    <t>(ﾍ)</t>
  </si>
  <si>
    <t>（注1）</t>
  </si>
  <si>
    <r>
      <rPr>
        <b/>
        <sz val="12"/>
        <color indexed="10"/>
        <rFont val="ＭＳ Ｐ明朝"/>
        <family val="1"/>
        <charset val="128"/>
      </rPr>
      <t>確定</t>
    </r>
    <r>
      <rPr>
        <sz val="12"/>
        <rFont val="ＭＳ Ｐ明朝"/>
        <family val="1"/>
        <charset val="128"/>
      </rPr>
      <t>保険料算定内訳</t>
    </r>
    <phoneticPr fontId="2"/>
  </si>
  <si>
    <t>一般拠出金充当額</t>
  </si>
  <si>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</si>
  <si>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</si>
  <si>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</si>
  <si>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</si>
  <si>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</si>
  <si>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</si>
  <si>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</si>
  <si>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</si>
  <si>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</si>
  <si>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</si>
  <si>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</si>
  <si>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</si>
  <si>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</si>
  <si>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</si>
  <si>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</si>
  <si>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</si>
  <si>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</si>
  <si>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</si>
  <si>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</si>
  <si>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</si>
  <si>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</si>
  <si>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</si>
  <si>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</si>
  <si>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</si>
  <si>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</si>
  <si>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</si>
  <si>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</si>
  <si>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</si>
  <si>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</si>
  <si>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</si>
  <si>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</si>
  <si>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</si>
  <si>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</si>
  <si>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</si>
  <si>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</si>
  <si>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</si>
  <si>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</si>
  <si>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</si>
  <si>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</si>
  <si>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</si>
  <si>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</si>
  <si>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</si>
  <si>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</si>
  <si>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</si>
  <si>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</si>
  <si>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</si>
  <si>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←確定年度</t>
    <rPh sb="1" eb="3">
      <t>カクテイ</t>
    </rPh>
    <rPh sb="3" eb="5">
      <t>ネンド</t>
    </rPh>
    <phoneticPr fontId="2"/>
  </si>
  <si>
    <t>*</t>
    <phoneticPr fontId="2"/>
  </si>
  <si>
    <t>提出用</t>
    <rPh sb="0" eb="2">
      <t>テイシュツ</t>
    </rPh>
    <rPh sb="2" eb="3">
      <t>ヨウ</t>
    </rPh>
    <phoneticPr fontId="2"/>
  </si>
  <si>
    <t>充当を優先（残額は還付）</t>
  </si>
  <si>
    <t>充当しない（全額を還付）</t>
  </si>
  <si>
    <t>選択テーブル</t>
    <rPh sb="0" eb="2">
      <t>センタク</t>
    </rPh>
    <phoneticPr fontId="2"/>
  </si>
  <si>
    <t>テーブル１&lt;　パターン３の場合　&gt;　</t>
    <rPh sb="13" eb="15">
      <t>バアイ</t>
    </rPh>
    <phoneticPr fontId="50"/>
  </si>
  <si>
    <t>金額条件　：　　</t>
    <rPh sb="0" eb="2">
      <t>キンガク</t>
    </rPh>
    <rPh sb="2" eb="4">
      <t>ジョウケン</t>
    </rPh>
    <phoneticPr fontId="50"/>
  </si>
  <si>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0"/>
  </si>
  <si>
    <t>還付条件　：　　</t>
    <rPh sb="0" eb="2">
      <t>カンプ</t>
    </rPh>
    <rPh sb="2" eb="4">
      <t>ジョウケン</t>
    </rPh>
    <phoneticPr fontId="50"/>
  </si>
  <si>
    <t>"充当を優先（残額は還付）"</t>
    <rPh sb="1" eb="3">
      <t>ジュウトウ</t>
    </rPh>
    <rPh sb="4" eb="6">
      <t>ユウセン</t>
    </rPh>
    <rPh sb="7" eb="9">
      <t>ザンガク</t>
    </rPh>
    <rPh sb="10" eb="12">
      <t>カンプ</t>
    </rPh>
    <phoneticPr fontId="50"/>
  </si>
  <si>
    <t>充当意思　：　　</t>
    <rPh sb="0" eb="2">
      <t>ジュウトウ</t>
    </rPh>
    <rPh sb="2" eb="4">
      <t>イシ</t>
    </rPh>
    <phoneticPr fontId="50"/>
  </si>
  <si>
    <t>"１"</t>
    <phoneticPr fontId="50"/>
  </si>
  <si>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50"/>
  </si>
  <si>
    <t>※分納する場合の充当順は以下のとおり。</t>
  </si>
  <si>
    <t>　　第1期　⇒　第2期　⇒　第3期</t>
  </si>
  <si>
    <t>充当額</t>
    <phoneticPr fontId="2"/>
  </si>
  <si>
    <t>労働保険料額</t>
    <phoneticPr fontId="2"/>
  </si>
  <si>
    <t>テーブル２&lt;　パターン４の場合　&gt;　</t>
    <phoneticPr fontId="50"/>
  </si>
  <si>
    <t>"2"</t>
    <phoneticPr fontId="50"/>
  </si>
  <si>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50"/>
  </si>
  <si>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</si>
  <si>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</si>
  <si>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</si>
  <si>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</si>
  <si>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50"/>
  </si>
  <si>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50"/>
  </si>
  <si>
    <t>※充当順は以下のとおり。</t>
    <phoneticPr fontId="50"/>
  </si>
  <si>
    <t>分納の場合　：第１期⇒一般拠出金⇒第２期⇒第３期</t>
    <phoneticPr fontId="50"/>
  </si>
  <si>
    <t>テーブル３&lt;　パターン２の場合　&gt;　　</t>
    <rPh sb="13" eb="15">
      <t>バアイ</t>
    </rPh>
    <phoneticPr fontId="50"/>
  </si>
  <si>
    <t>概算保険料額</t>
    <phoneticPr fontId="2"/>
  </si>
  <si>
    <t>テーブル３&lt;　パターン５の場合　＞　　</t>
    <phoneticPr fontId="50"/>
  </si>
  <si>
    <t>NULL</t>
    <phoneticPr fontId="50"/>
  </si>
  <si>
    <t>テーブル４&lt;　パターン１の場合　＞</t>
    <rPh sb="13" eb="15">
      <t>バアイ</t>
    </rPh>
    <phoneticPr fontId="50"/>
  </si>
  <si>
    <t>5．⑱申告済概算保険料　≦　⑩の(イ)労働保険料（確定保険料額）</t>
    <phoneticPr fontId="50"/>
  </si>
  <si>
    <t>テーブル５&lt;　パターン６の場合　&gt;</t>
    <rPh sb="13" eb="15">
      <t>バアイ</t>
    </rPh>
    <phoneticPr fontId="50"/>
  </si>
  <si>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0"/>
  </si>
  <si>
    <t>"3"</t>
    <phoneticPr fontId="50"/>
  </si>
  <si>
    <t>非分納の場合：全期　⇒一般拠出金</t>
    <phoneticPr fontId="50"/>
  </si>
  <si>
    <t>"充当しない（全額を還付）"</t>
    <phoneticPr fontId="50"/>
  </si>
  <si>
    <t>－</t>
    <phoneticPr fontId="50"/>
  </si>
  <si>
    <t>－</t>
    <phoneticPr fontId="50"/>
  </si>
  <si>
    <t>労働保険料（確定保険料額）</t>
  </si>
  <si>
    <t>③事業廃止等年月日（元号：令和は９）</t>
    <rPh sb="13" eb="15">
      <t>レイワ</t>
    </rPh>
    <phoneticPr fontId="2"/>
  </si>
  <si>
    <t>②</t>
    <phoneticPr fontId="2"/>
  </si>
  <si>
    <t>-</t>
    <phoneticPr fontId="2"/>
  </si>
  <si>
    <t>)</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</si>
  <si>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</si>
  <si>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</si>
  <si>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</si>
  <si>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</si>
  <si>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</si>
  <si>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</si>
  <si>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</si>
  <si>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</si>
  <si>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</si>
  <si>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</si>
  <si>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</si>
  <si>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</si>
  <si>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</si>
  <si>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</si>
  <si>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</si>
  <si>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</si>
  <si>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</si>
  <si>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</si>
  <si>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</si>
  <si>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</si>
  <si>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</si>
  <si>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</si>
  <si>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</si>
  <si>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</si>
  <si>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</si>
  <si>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</si>
  <si>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</si>
  <si>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</si>
  <si>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</si>
  <si>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</si>
  <si>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</si>
  <si>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</si>
  <si>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</si>
  <si>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</si>
  <si>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</si>
  <si>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</si>
  <si>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</si>
  <si>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</si>
  <si>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</si>
  <si>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</si>
  <si>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</si>
  <si>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</si>
  <si>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</si>
  <si>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</si>
  <si>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</si>
  <si>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</si>
  <si>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</si>
  <si>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雇用保険分</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</si>
  <si>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</si>
  <si>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</si>
  <si>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</si>
  <si>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</si>
  <si>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</si>
  <si>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</si>
  <si>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</si>
  <si>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</si>
  <si>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</si>
  <si>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</si>
  <si>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プルダウン空白→</t>
    <rPh sb="5" eb="7">
      <t>クウハク</t>
    </rPh>
    <phoneticPr fontId="2"/>
  </si>
  <si>
    <t>2</t>
    <phoneticPr fontId="2"/>
  </si>
  <si>
    <t>3</t>
    <phoneticPr fontId="2"/>
  </si>
  <si>
    <t>1</t>
    <phoneticPr fontId="2"/>
  </si>
  <si>
    <t>9</t>
    <phoneticPr fontId="2"/>
  </si>
  <si>
    <t>4</t>
    <phoneticPr fontId="2"/>
  </si>
  <si>
    <t>0</t>
    <phoneticPr fontId="2"/>
  </si>
  <si>
    <t>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</si>
</sst>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9" formatCode="0.0_ "/>
    <numFmt numFmtId="190" formatCode="#,##0_ "/>
    <numFmt numFmtId="191" formatCode="0.00?_ "/>
    <numFmt numFmtId="192" formatCode="0.00_ "/>
    <numFmt numFmtId="193" formatCode="0.00_);[Red]\(0.00\)"/>
  </numFmts>
  <fonts count="56">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9"/>
      <color indexed="81"/>
      <name val="ＭＳ Ｐ明朝"/>
      <family val="1"/>
      <charset val="128"/>
    </font>
    <font>
      <sz val="14"/>
      <name val="ＭＳ Ｐ明朝"/>
      <family val="1"/>
      <charset val="128"/>
    </font>
    <font>
      <sz val="12"/>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11"/>
      <name val="HG丸ｺﾞｼｯｸM-PRO"/>
      <family val="3"/>
      <charset val="128"/>
    </font>
    <font>
      <b/>
      <sz val="9"/>
      <color indexed="10"/>
      <name val="ＭＳ Ｐ明朝"/>
      <family val="1"/>
      <charset val="128"/>
    </font>
    <font>
      <b/>
      <sz val="16"/>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9"/>
      <name val="ＭＳ 明朝"/>
      <family val="1"/>
      <charset val="128"/>
    </font>
    <font>
      <sz val="10"/>
      <color rgb="FFFF0000"/>
      <name val="ＭＳ Ｐ明朝"/>
      <family val="1"/>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11"/>
      <color theme="1"/>
      <name val="ＭＳ Ｐゴシック"/>
      <family val="2"/>
      <scheme val="minor"/>
    </font>
  </fonts>
  <fills count="13">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s>
  <borders count="223">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medium">
        <color indexed="64"/>
      </right>
      <top/>
      <bottom/>
      <diagonal/>
    </border>
    <border>
      <left style="thin">
        <color indexed="10"/>
      </left>
      <right/>
      <top/>
      <bottom style="thick">
        <color indexed="10"/>
      </bottom>
      <diagonal/>
    </border>
    <border>
      <left style="thin">
        <color indexed="64"/>
      </left>
      <right/>
      <top style="thick">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thin">
        <color indexed="64"/>
      </right>
      <top/>
      <bottom/>
      <diagonal/>
    </border>
    <border>
      <left style="dotted">
        <color indexed="17"/>
      </left>
      <right/>
      <top/>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style="double">
        <color indexed="10"/>
      </right>
      <top/>
      <bottom/>
      <diagonal/>
    </border>
    <border>
      <left style="double">
        <color indexed="10"/>
      </left>
      <right/>
      <top/>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medium">
        <color auto="1"/>
      </left>
      <right style="thin">
        <color auto="1"/>
      </right>
      <top/>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41" fillId="0" borderId="0" applyFont="0" applyFill="0" applyBorder="0" applyAlignment="0" applyProtection="0">
      <alignment vertical="center"/>
    </xf>
    <xf numFmtId="0" fontId="45" fillId="0" borderId="0">
      <alignment vertical="center"/>
    </xf>
    <xf numFmtId="0" fontId="55" fillId="0" borderId="0"/>
  </cellStyleXfs>
  <cellXfs count="1036">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180"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3" fontId="12" fillId="0" borderId="0" xfId="1" applyNumberFormat="1" applyFont="1" applyFill="1" applyBorder="1" applyAlignment="1" applyProtection="1">
      <alignment vertical="center" shrinkToFit="1"/>
    </xf>
    <xf numFmtId="0" fontId="13" fillId="0" borderId="0" xfId="0" applyFont="1" applyAlignment="1">
      <alignment vertical="center"/>
    </xf>
    <xf numFmtId="0" fontId="13"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23" fillId="0" borderId="0" xfId="0" applyFont="1" applyAlignment="1">
      <alignment vertical="center"/>
    </xf>
    <xf numFmtId="0" fontId="25" fillId="0" borderId="0" xfId="0" applyFont="1" applyAlignment="1">
      <alignment vertical="center"/>
    </xf>
    <xf numFmtId="0" fontId="25" fillId="0" borderId="8" xfId="0" applyFont="1" applyBorder="1" applyAlignment="1">
      <alignment vertical="center"/>
    </xf>
    <xf numFmtId="184" fontId="11" fillId="0" borderId="0" xfId="0" applyNumberFormat="1" applyFont="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14" fontId="24" fillId="0" borderId="0" xfId="0" applyNumberFormat="1" applyFont="1" applyAlignment="1">
      <alignment vertical="center"/>
    </xf>
    <xf numFmtId="0" fontId="24" fillId="0" borderId="15" xfId="0" applyFont="1" applyBorder="1" applyAlignment="1">
      <alignment vertical="center"/>
    </xf>
    <xf numFmtId="0" fontId="19" fillId="0" borderId="17" xfId="0" applyFont="1" applyBorder="1" applyAlignment="1">
      <alignment vertical="center" wrapText="1"/>
    </xf>
    <xf numFmtId="0" fontId="24" fillId="0" borderId="18" xfId="0" applyFont="1" applyBorder="1" applyAlignment="1">
      <alignment horizontal="center" vertical="center"/>
    </xf>
    <xf numFmtId="0" fontId="24" fillId="3" borderId="18" xfId="0" applyFont="1" applyFill="1" applyBorder="1" applyAlignment="1">
      <alignment horizontal="distributed" vertical="center" justifyLastLine="1"/>
    </xf>
    <xf numFmtId="0" fontId="24" fillId="0" borderId="18" xfId="0" applyFont="1" applyBorder="1" applyAlignment="1">
      <alignment horizontal="distributed" vertical="center" justifyLastLine="1"/>
    </xf>
    <xf numFmtId="0" fontId="24" fillId="0" borderId="19" xfId="0" applyFont="1" applyBorder="1" applyAlignment="1">
      <alignment horizontal="distributed" vertical="center" justifyLastLine="1"/>
    </xf>
    <xf numFmtId="0" fontId="19" fillId="0" borderId="21" xfId="0" applyFont="1" applyBorder="1" applyAlignment="1">
      <alignment vertical="center" wrapText="1"/>
    </xf>
    <xf numFmtId="0" fontId="24" fillId="0" borderId="21" xfId="0" applyFont="1" applyBorder="1" applyAlignment="1">
      <alignment vertical="center" wrapText="1"/>
    </xf>
    <xf numFmtId="0" fontId="24" fillId="0" borderId="21" xfId="0" applyFont="1" applyBorder="1" applyAlignment="1">
      <alignment vertical="center"/>
    </xf>
    <xf numFmtId="0" fontId="24" fillId="0" borderId="22" xfId="0" applyFont="1" applyBorder="1" applyAlignment="1">
      <alignment vertical="center"/>
    </xf>
    <xf numFmtId="0" fontId="19" fillId="0" borderId="16" xfId="0" applyFont="1" applyBorder="1" applyAlignment="1">
      <alignment horizontal="center" vertical="center" wrapText="1"/>
    </xf>
    <xf numFmtId="0" fontId="19" fillId="0" borderId="22" xfId="0" applyFont="1" applyBorder="1" applyAlignment="1">
      <alignment horizontal="center" vertical="center" wrapText="1"/>
    </xf>
    <xf numFmtId="0" fontId="24" fillId="3" borderId="8" xfId="0" applyFont="1" applyFill="1" applyBorder="1" applyAlignment="1">
      <alignment horizontal="center" vertical="center"/>
    </xf>
    <xf numFmtId="0" fontId="24" fillId="0" borderId="23" xfId="0" applyFont="1" applyBorder="1" applyAlignment="1">
      <alignment vertical="center"/>
    </xf>
    <xf numFmtId="0" fontId="24" fillId="0" borderId="24" xfId="0" applyFont="1" applyBorder="1" applyAlignment="1">
      <alignment vertical="center"/>
    </xf>
    <xf numFmtId="0" fontId="24" fillId="0" borderId="25" xfId="0" applyFont="1" applyBorder="1" applyAlignment="1">
      <alignment vertical="center"/>
    </xf>
    <xf numFmtId="0" fontId="24" fillId="0" borderId="26" xfId="0" applyFont="1" applyBorder="1" applyAlignment="1">
      <alignment vertical="center"/>
    </xf>
    <xf numFmtId="0" fontId="24" fillId="0" borderId="27" xfId="0" applyFont="1" applyBorder="1" applyAlignment="1">
      <alignment vertical="center"/>
    </xf>
    <xf numFmtId="0" fontId="24" fillId="0" borderId="29" xfId="0" applyFont="1" applyBorder="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25" fillId="0" borderId="30" xfId="0" applyFont="1" applyBorder="1" applyAlignment="1">
      <alignment vertical="center"/>
    </xf>
    <xf numFmtId="0" fontId="25" fillId="0" borderId="19" xfId="0" applyFont="1" applyBorder="1" applyAlignment="1">
      <alignment vertical="center"/>
    </xf>
    <xf numFmtId="0" fontId="24" fillId="0" borderId="31" xfId="0" applyFont="1" applyBorder="1" applyAlignment="1">
      <alignment vertical="center"/>
    </xf>
    <xf numFmtId="0" fontId="17" fillId="0" borderId="0" xfId="0" applyFont="1" applyAlignment="1">
      <alignment vertical="center"/>
    </xf>
    <xf numFmtId="0" fontId="17" fillId="0" borderId="32" xfId="0" applyFont="1" applyBorder="1" applyAlignment="1">
      <alignment vertical="center"/>
    </xf>
    <xf numFmtId="0" fontId="25" fillId="0" borderId="31" xfId="0" applyFont="1" applyBorder="1" applyAlignment="1">
      <alignment vertical="center"/>
    </xf>
    <xf numFmtId="0" fontId="25" fillId="0" borderId="33" xfId="0" applyFont="1" applyBorder="1" applyAlignment="1">
      <alignment vertical="center"/>
    </xf>
    <xf numFmtId="0" fontId="17" fillId="0" borderId="31" xfId="0" applyFont="1" applyBorder="1" applyAlignment="1">
      <alignment vertical="center" justifyLastLine="1"/>
    </xf>
    <xf numFmtId="0" fontId="17" fillId="0" borderId="32" xfId="0" applyFont="1" applyBorder="1" applyAlignment="1">
      <alignment vertical="center" justifyLastLine="1"/>
    </xf>
    <xf numFmtId="0" fontId="17" fillId="0" borderId="12" xfId="0" applyFont="1" applyBorder="1" applyAlignment="1">
      <alignment vertical="center" justifyLastLine="1"/>
    </xf>
    <xf numFmtId="0" fontId="17" fillId="0" borderId="14" xfId="0" applyFont="1" applyBorder="1" applyAlignment="1">
      <alignment vertical="center" justifyLastLine="1"/>
    </xf>
    <xf numFmtId="0" fontId="24" fillId="0" borderId="33" xfId="0" applyFont="1" applyBorder="1" applyAlignment="1">
      <alignment vertical="center"/>
    </xf>
    <xf numFmtId="0" fontId="33" fillId="0" borderId="0" xfId="0" applyFont="1" applyAlignment="1">
      <alignment vertical="center"/>
    </xf>
    <xf numFmtId="0" fontId="24" fillId="0" borderId="0" xfId="0" applyFont="1" applyAlignment="1">
      <alignment vertical="center"/>
    </xf>
    <xf numFmtId="0" fontId="33" fillId="0" borderId="19" xfId="0" applyFont="1" applyBorder="1" applyAlignment="1">
      <alignment vertical="center"/>
    </xf>
    <xf numFmtId="0" fontId="13" fillId="0" borderId="23" xfId="0" applyFont="1" applyBorder="1" applyAlignment="1">
      <alignment vertical="center"/>
    </xf>
    <xf numFmtId="0" fontId="13" fillId="0" borderId="24" xfId="0" applyFont="1" applyBorder="1" applyAlignment="1">
      <alignment vertical="center"/>
    </xf>
    <xf numFmtId="0" fontId="13" fillId="0" borderId="35" xfId="0" applyFont="1" applyBorder="1" applyAlignment="1">
      <alignment vertical="center"/>
    </xf>
    <xf numFmtId="0" fontId="33" fillId="0" borderId="24" xfId="0" applyFont="1" applyBorder="1" applyAlignment="1">
      <alignment vertical="center"/>
    </xf>
    <xf numFmtId="0" fontId="24" fillId="0" borderId="36" xfId="0" applyFont="1" applyBorder="1" applyAlignment="1">
      <alignment vertical="center"/>
    </xf>
    <xf numFmtId="0" fontId="13" fillId="0" borderId="26" xfId="0" applyFont="1" applyBorder="1" applyAlignment="1">
      <alignment vertical="center"/>
    </xf>
    <xf numFmtId="0" fontId="13" fillId="0" borderId="27" xfId="0" applyFont="1" applyBorder="1" applyAlignment="1">
      <alignment vertical="center"/>
    </xf>
    <xf numFmtId="0" fontId="13" fillId="0" borderId="28" xfId="0" applyFont="1" applyBorder="1" applyAlignment="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80" fontId="11" fillId="0" borderId="0" xfId="0" applyNumberFormat="1" applyFont="1" applyAlignment="1">
      <alignment vertical="center"/>
    </xf>
    <xf numFmtId="0" fontId="21" fillId="0" borderId="0" xfId="0" applyFont="1" applyAlignment="1">
      <alignment horizontal="center" vertical="center"/>
    </xf>
    <xf numFmtId="0" fontId="1" fillId="0" borderId="0" xfId="0" applyFo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32"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31" xfId="0" applyBorder="1" applyAlignment="1">
      <alignment vertical="center"/>
    </xf>
    <xf numFmtId="0" fontId="0" fillId="0" borderId="13" xfId="0" applyBorder="1" applyAlignment="1">
      <alignment vertical="center"/>
    </xf>
    <xf numFmtId="0" fontId="0" fillId="0" borderId="13" xfId="0" applyBorder="1" applyAlignment="1">
      <alignment horizontal="center" vertical="center"/>
    </xf>
    <xf numFmtId="0" fontId="0" fillId="0" borderId="14" xfId="0" applyBorder="1" applyAlignment="1">
      <alignment vertical="center"/>
    </xf>
    <xf numFmtId="0" fontId="0" fillId="0" borderId="12" xfId="0" applyBorder="1" applyAlignment="1">
      <alignment vertical="center"/>
    </xf>
    <xf numFmtId="0" fontId="0" fillId="0" borderId="41" xfId="0" applyBorder="1" applyAlignment="1">
      <alignment vertical="center"/>
    </xf>
    <xf numFmtId="0" fontId="0" fillId="0" borderId="10" xfId="0" applyBorder="1" applyAlignment="1">
      <alignment horizontal="center" vertical="center"/>
    </xf>
    <xf numFmtId="0" fontId="0" fillId="0" borderId="40" xfId="0" applyBorder="1" applyAlignment="1">
      <alignment vertical="center"/>
    </xf>
    <xf numFmtId="0" fontId="0" fillId="0" borderId="42"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36" fillId="0" borderId="0" xfId="0" applyFont="1" applyAlignment="1">
      <alignment vertical="center"/>
    </xf>
    <xf numFmtId="0" fontId="13" fillId="0" borderId="43" xfId="0" applyFont="1" applyBorder="1" applyAlignment="1">
      <alignment horizontal="center" vertical="center"/>
    </xf>
    <xf numFmtId="0" fontId="13" fillId="5" borderId="44" xfId="0" applyFont="1" applyFill="1" applyBorder="1" applyAlignment="1">
      <alignment horizontal="center" vertical="center"/>
    </xf>
    <xf numFmtId="0" fontId="13" fillId="5" borderId="45" xfId="0" applyFont="1" applyFill="1" applyBorder="1" applyAlignment="1">
      <alignment horizontal="center" vertical="center"/>
    </xf>
    <xf numFmtId="0" fontId="11" fillId="0" borderId="0" xfId="0" applyFont="1" applyAlignment="1" applyProtection="1">
      <alignment vertical="center"/>
      <protection locked="0"/>
    </xf>
    <xf numFmtId="0" fontId="37" fillId="0" borderId="0" xfId="0" applyFont="1" applyAlignment="1">
      <alignment vertical="center"/>
    </xf>
    <xf numFmtId="38" fontId="0" fillId="0" borderId="31" xfId="0" applyNumberFormat="1" applyBorder="1" applyAlignment="1">
      <alignment vertical="center"/>
    </xf>
    <xf numFmtId="0" fontId="13" fillId="5" borderId="43" xfId="0" applyFont="1" applyFill="1" applyBorder="1" applyAlignment="1">
      <alignment horizontal="center" vertical="center"/>
    </xf>
    <xf numFmtId="0" fontId="13" fillId="0" borderId="43" xfId="0" applyFont="1" applyBorder="1" applyAlignment="1">
      <alignment vertical="center"/>
    </xf>
    <xf numFmtId="0" fontId="39" fillId="6" borderId="46" xfId="0" applyFont="1" applyFill="1" applyBorder="1" applyAlignment="1">
      <alignment horizontal="center" vertical="center" shrinkToFit="1"/>
    </xf>
    <xf numFmtId="190" fontId="39" fillId="6" borderId="46" xfId="0" applyNumberFormat="1" applyFont="1" applyFill="1" applyBorder="1" applyAlignment="1">
      <alignment horizontal="center" vertical="center"/>
    </xf>
    <xf numFmtId="190" fontId="40" fillId="6" borderId="46" xfId="0" applyNumberFormat="1" applyFont="1" applyFill="1" applyBorder="1" applyAlignment="1">
      <alignment horizontal="center" vertical="center"/>
    </xf>
    <xf numFmtId="190" fontId="40" fillId="6" borderId="11" xfId="0" applyNumberFormat="1" applyFont="1" applyFill="1" applyBorder="1" applyAlignment="1">
      <alignment horizontal="center" vertical="center"/>
    </xf>
    <xf numFmtId="0" fontId="39" fillId="6" borderId="43" xfId="0" applyFont="1" applyFill="1" applyBorder="1" applyAlignment="1">
      <alignment horizontal="center" vertical="center" shrinkToFit="1"/>
    </xf>
    <xf numFmtId="190" fontId="39" fillId="0" borderId="43" xfId="0" applyNumberFormat="1" applyFont="1" applyBorder="1" applyAlignment="1">
      <alignment vertical="center"/>
    </xf>
    <xf numFmtId="0" fontId="39" fillId="6" borderId="44" xfId="0" applyFont="1" applyFill="1" applyBorder="1" applyAlignment="1">
      <alignment horizontal="center" vertical="center" shrinkToFit="1"/>
    </xf>
    <xf numFmtId="190" fontId="39" fillId="6" borderId="43" xfId="0" applyNumberFormat="1" applyFont="1" applyFill="1" applyBorder="1" applyAlignment="1">
      <alignment horizontal="center" vertical="center"/>
    </xf>
    <xf numFmtId="190" fontId="40" fillId="6" borderId="43" xfId="0" applyNumberFormat="1" applyFont="1" applyFill="1" applyBorder="1" applyAlignment="1">
      <alignment horizontal="center" vertical="center"/>
    </xf>
    <xf numFmtId="0" fontId="40" fillId="0" borderId="11" xfId="0" applyFont="1" applyBorder="1" applyAlignment="1">
      <alignment horizontal="center" vertical="center"/>
    </xf>
    <xf numFmtId="0" fontId="40" fillId="0" borderId="14" xfId="0" applyFont="1" applyBorder="1" applyAlignment="1">
      <alignment horizontal="center" vertical="center"/>
    </xf>
    <xf numFmtId="0" fontId="40" fillId="0" borderId="0" xfId="0" applyFont="1" applyAlignment="1">
      <alignment vertical="center"/>
    </xf>
    <xf numFmtId="190" fontId="40" fillId="0" borderId="0" xfId="0" applyNumberFormat="1" applyFont="1" applyAlignment="1">
      <alignment vertical="center"/>
    </xf>
    <xf numFmtId="190" fontId="40" fillId="0" borderId="43" xfId="0" applyNumberFormat="1" applyFont="1" applyBorder="1" applyAlignment="1">
      <alignment vertical="center"/>
    </xf>
    <xf numFmtId="190" fontId="40" fillId="0" borderId="42" xfId="0" applyNumberFormat="1" applyFont="1" applyBorder="1" applyAlignment="1">
      <alignment vertical="center"/>
    </xf>
    <xf numFmtId="190" fontId="39" fillId="0" borderId="44" xfId="0" applyNumberFormat="1" applyFont="1" applyBorder="1" applyAlignment="1">
      <alignment vertical="center"/>
    </xf>
    <xf numFmtId="190" fontId="40" fillId="0" borderId="44" xfId="0" applyNumberFormat="1" applyFont="1" applyBorder="1" applyAlignment="1">
      <alignment vertical="center"/>
    </xf>
    <xf numFmtId="190" fontId="0" fillId="0" borderId="0" xfId="0" applyNumberFormat="1" applyAlignment="1">
      <alignment vertical="center"/>
    </xf>
    <xf numFmtId="0" fontId="22" fillId="0" borderId="0" xfId="0" applyFont="1" applyAlignment="1">
      <alignment horizontal="center" vertical="center"/>
    </xf>
    <xf numFmtId="0" fontId="42" fillId="0" borderId="0" xfId="0" applyFont="1" applyAlignment="1">
      <alignment vertical="center"/>
    </xf>
    <xf numFmtId="0" fontId="43" fillId="0" borderId="0" xfId="0" applyFont="1" applyAlignment="1">
      <alignment vertical="center"/>
    </xf>
    <xf numFmtId="190" fontId="0" fillId="0" borderId="13" xfId="0" applyNumberFormat="1" applyBorder="1" applyAlignment="1">
      <alignment vertical="center"/>
    </xf>
    <xf numFmtId="0" fontId="0" fillId="8" borderId="0" xfId="0" applyFill="1" applyAlignment="1">
      <alignment horizontal="center" vertical="center" wrapText="1"/>
    </xf>
    <xf numFmtId="0" fontId="0" fillId="8" borderId="0" xfId="0" applyFill="1" applyAlignment="1">
      <alignment horizontal="center" vertical="center"/>
    </xf>
    <xf numFmtId="0" fontId="0" fillId="8" borderId="10" xfId="0" applyFill="1" applyBorder="1" applyAlignment="1">
      <alignment vertical="center"/>
    </xf>
    <xf numFmtId="0" fontId="0" fillId="8" borderId="0" xfId="0" applyFill="1" applyAlignment="1">
      <alignment vertical="center"/>
    </xf>
    <xf numFmtId="0" fontId="0" fillId="8" borderId="13" xfId="0" applyFill="1" applyBorder="1" applyAlignment="1">
      <alignment vertical="center"/>
    </xf>
    <xf numFmtId="0" fontId="0" fillId="8" borderId="11" xfId="0" applyFill="1" applyBorder="1" applyAlignment="1">
      <alignment vertical="center"/>
    </xf>
    <xf numFmtId="0" fontId="0" fillId="8" borderId="32" xfId="0" applyFill="1" applyBorder="1" applyAlignment="1">
      <alignment vertical="center"/>
    </xf>
    <xf numFmtId="0" fontId="0" fillId="8" borderId="14" xfId="0" applyFill="1" applyBorder="1" applyAlignment="1">
      <alignment vertical="center"/>
    </xf>
    <xf numFmtId="0" fontId="11" fillId="0" borderId="37" xfId="0" applyFont="1" applyBorder="1" applyAlignment="1">
      <alignment vertical="center"/>
    </xf>
    <xf numFmtId="0" fontId="0" fillId="0" borderId="37" xfId="0" applyBorder="1" applyAlignment="1">
      <alignment horizontal="center" vertical="center"/>
    </xf>
    <xf numFmtId="0" fontId="0" fillId="0" borderId="135" xfId="0" applyBorder="1" applyAlignment="1">
      <alignment horizontal="center" vertical="center"/>
    </xf>
    <xf numFmtId="0" fontId="0" fillId="0" borderId="136" xfId="0" applyBorder="1" applyAlignment="1">
      <alignment vertical="center"/>
    </xf>
    <xf numFmtId="0" fontId="11" fillId="0" borderId="127" xfId="0" applyFont="1" applyBorder="1" applyAlignment="1">
      <alignment horizontal="center" vertical="center"/>
    </xf>
    <xf numFmtId="0" fontId="11" fillId="0" borderId="44" xfId="0" applyFont="1" applyBorder="1" applyAlignment="1">
      <alignment horizontal="center" vertical="center"/>
    </xf>
    <xf numFmtId="0" fontId="11" fillId="0" borderId="12" xfId="0" applyFont="1" applyBorder="1" applyAlignment="1">
      <alignment horizontal="center" vertical="center"/>
    </xf>
    <xf numFmtId="0" fontId="11" fillId="0" borderId="45" xfId="0" applyFont="1" applyBorder="1" applyAlignment="1">
      <alignment horizontal="center" vertical="center"/>
    </xf>
    <xf numFmtId="0" fontId="13" fillId="5" borderId="137"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12" fillId="0" borderId="44" xfId="0" applyFont="1" applyBorder="1" applyAlignment="1">
      <alignment vertical="center"/>
    </xf>
    <xf numFmtId="0" fontId="12" fillId="0" borderId="44" xfId="0" applyFont="1" applyBorder="1" applyAlignment="1">
      <alignment horizontal="center" vertical="center"/>
    </xf>
    <xf numFmtId="180" fontId="12" fillId="0" borderId="44" xfId="0" applyNumberFormat="1" applyFont="1" applyBorder="1" applyAlignment="1">
      <alignment horizontal="right" vertical="center"/>
    </xf>
    <xf numFmtId="180" fontId="12" fillId="0" borderId="12" xfId="0" applyNumberFormat="1" applyFont="1" applyBorder="1" applyAlignment="1">
      <alignment horizontal="right" vertical="center"/>
    </xf>
    <xf numFmtId="0" fontId="47" fillId="0" borderId="44" xfId="0" applyFont="1" applyBorder="1" applyAlignment="1">
      <alignment horizontal="center" vertical="center"/>
    </xf>
    <xf numFmtId="0" fontId="47" fillId="0" borderId="12" xfId="0" applyFont="1" applyBorder="1" applyAlignment="1">
      <alignment horizontal="center" vertical="center"/>
    </xf>
    <xf numFmtId="180" fontId="47" fillId="0" borderId="44" xfId="0" applyNumberFormat="1" applyFont="1" applyBorder="1" applyAlignment="1">
      <alignment horizontal="right" vertical="center"/>
    </xf>
    <xf numFmtId="0" fontId="0" fillId="0" borderId="139" xfId="0" applyBorder="1" applyAlignment="1">
      <alignment vertical="center"/>
    </xf>
    <xf numFmtId="0" fontId="0" fillId="0" borderId="138" xfId="0" applyBorder="1" applyAlignment="1">
      <alignment vertical="center"/>
    </xf>
    <xf numFmtId="0" fontId="0" fillId="9" borderId="0" xfId="0" applyFill="1" applyAlignment="1">
      <alignment vertical="center" wrapText="1"/>
    </xf>
    <xf numFmtId="0" fontId="0" fillId="9" borderId="0" xfId="0" applyFill="1" applyAlignment="1">
      <alignment horizontal="center" vertical="center" wrapText="1"/>
    </xf>
    <xf numFmtId="0" fontId="0" fillId="0" borderId="140" xfId="0" applyBorder="1" applyAlignment="1">
      <alignment vertical="center"/>
    </xf>
    <xf numFmtId="0" fontId="0" fillId="9" borderId="0" xfId="0" applyFill="1" applyAlignment="1">
      <alignment vertical="center"/>
    </xf>
    <xf numFmtId="0" fontId="19" fillId="0" borderId="8" xfId="0" applyFont="1" applyBorder="1" applyAlignment="1">
      <alignment horizontal="center" vertical="center" wrapText="1"/>
    </xf>
    <xf numFmtId="0" fontId="24" fillId="0" borderId="0" xfId="0" applyFont="1" applyAlignment="1">
      <alignment horizontal="center" vertical="center"/>
    </xf>
    <xf numFmtId="0" fontId="24" fillId="0" borderId="8" xfId="0" applyFont="1" applyBorder="1" applyAlignment="1">
      <alignment horizontal="center" vertical="center"/>
    </xf>
    <xf numFmtId="0" fontId="24" fillId="0" borderId="16" xfId="0" applyFont="1" applyBorder="1" applyAlignment="1">
      <alignment horizontal="center" vertical="center"/>
    </xf>
    <xf numFmtId="0" fontId="22" fillId="0" borderId="8" xfId="0" applyFont="1" applyBorder="1" applyAlignment="1">
      <alignment horizontal="center" vertical="center"/>
    </xf>
    <xf numFmtId="0" fontId="24" fillId="0" borderId="19" xfId="0" applyFont="1" applyBorder="1" applyAlignment="1">
      <alignment vertical="center"/>
    </xf>
    <xf numFmtId="0" fontId="26" fillId="0" borderId="8" xfId="0" applyFont="1" applyBorder="1" applyAlignment="1">
      <alignment vertical="top" wrapText="1"/>
    </xf>
    <xf numFmtId="0" fontId="24" fillId="0" borderId="20" xfId="0" applyFont="1" applyBorder="1" applyAlignment="1">
      <alignment vertical="center"/>
    </xf>
    <xf numFmtId="0" fontId="24" fillId="0" borderId="8" xfId="0" applyFont="1" applyBorder="1" applyAlignment="1">
      <alignment vertical="center"/>
    </xf>
    <xf numFmtId="0" fontId="24" fillId="0" borderId="16" xfId="0" applyFont="1" applyBorder="1" applyAlignment="1">
      <alignment vertical="center"/>
    </xf>
    <xf numFmtId="0" fontId="24" fillId="0" borderId="28" xfId="0" applyFont="1" applyBorder="1" applyAlignment="1">
      <alignment horizontal="center" vertical="center"/>
    </xf>
    <xf numFmtId="0" fontId="24" fillId="0" borderId="28" xfId="0" applyFont="1" applyBorder="1" applyAlignment="1">
      <alignment vertical="center"/>
    </xf>
    <xf numFmtId="0" fontId="26" fillId="0" borderId="28" xfId="0" applyFont="1" applyBorder="1" applyAlignment="1">
      <alignment vertical="top" wrapText="1"/>
    </xf>
    <xf numFmtId="0" fontId="26" fillId="0" borderId="0" xfId="0" applyFont="1" applyAlignment="1">
      <alignment vertical="center"/>
    </xf>
    <xf numFmtId="0" fontId="39" fillId="6" borderId="141" xfId="0" applyFont="1" applyFill="1" applyBorder="1" applyAlignment="1">
      <alignment horizontal="center" vertical="center" shrinkToFit="1"/>
    </xf>
    <xf numFmtId="0" fontId="39" fillId="6" borderId="145" xfId="0" applyFont="1" applyFill="1" applyBorder="1" applyAlignment="1">
      <alignment horizontal="center" vertical="center" shrinkToFit="1"/>
    </xf>
    <xf numFmtId="0" fontId="40" fillId="6" borderId="141" xfId="0" applyFont="1" applyFill="1" applyBorder="1" applyAlignment="1">
      <alignment horizontal="center" vertical="center"/>
    </xf>
    <xf numFmtId="190" fontId="39" fillId="6" borderId="141" xfId="0" applyNumberFormat="1" applyFont="1" applyFill="1" applyBorder="1" applyAlignment="1">
      <alignment horizontal="center" vertical="center"/>
    </xf>
    <xf numFmtId="190" fontId="40" fillId="6" borderId="141" xfId="0" applyNumberFormat="1" applyFont="1" applyFill="1" applyBorder="1" applyAlignment="1">
      <alignment horizontal="center" vertical="center"/>
    </xf>
    <xf numFmtId="190" fontId="39" fillId="6" borderId="145" xfId="0" applyNumberFormat="1" applyFont="1" applyFill="1" applyBorder="1" applyAlignment="1">
      <alignment horizontal="center" vertical="center"/>
    </xf>
    <xf numFmtId="190" fontId="40" fillId="6" borderId="145" xfId="0" applyNumberFormat="1" applyFont="1" applyFill="1" applyBorder="1" applyAlignment="1">
      <alignment horizontal="center" vertical="center"/>
    </xf>
    <xf numFmtId="190" fontId="40" fillId="6" borderId="144" xfId="0" applyNumberFormat="1" applyFont="1" applyFill="1" applyBorder="1" applyAlignment="1">
      <alignment horizontal="center" vertical="center"/>
    </xf>
    <xf numFmtId="0" fontId="40" fillId="11" borderId="141" xfId="0" applyFont="1" applyFill="1" applyBorder="1" applyAlignment="1">
      <alignment horizontal="center" vertical="center"/>
    </xf>
    <xf numFmtId="0" fontId="40" fillId="0" borderId="144" xfId="0" applyFont="1" applyBorder="1" applyAlignment="1">
      <alignment horizontal="center" vertical="center"/>
    </xf>
    <xf numFmtId="0" fontId="49" fillId="12" borderId="146" xfId="0" applyFont="1" applyFill="1" applyBorder="1"/>
    <xf numFmtId="0" fontId="51" fillId="12" borderId="147" xfId="0" applyFont="1" applyFill="1" applyBorder="1"/>
    <xf numFmtId="0" fontId="40" fillId="12" borderId="141" xfId="0" applyFont="1" applyFill="1" applyBorder="1" applyAlignment="1">
      <alignment vertical="center"/>
    </xf>
    <xf numFmtId="190" fontId="40" fillId="0" borderId="141" xfId="0" applyNumberFormat="1" applyFont="1" applyBorder="1" applyAlignment="1">
      <alignment vertical="center"/>
    </xf>
    <xf numFmtId="0" fontId="52" fillId="0" borderId="31" xfId="0" applyFont="1" applyBorder="1"/>
    <xf numFmtId="0" fontId="52" fillId="0" borderId="0" xfId="0" applyFont="1" applyAlignment="1">
      <alignment horizontal="right"/>
    </xf>
    <xf numFmtId="0" fontId="52" fillId="0" borderId="0" xfId="0" applyFont="1"/>
    <xf numFmtId="0" fontId="40" fillId="0" borderId="141" xfId="0" applyFont="1" applyBorder="1" applyAlignment="1">
      <alignment vertical="center"/>
    </xf>
    <xf numFmtId="0" fontId="51" fillId="0" borderId="0" xfId="0" applyFont="1"/>
    <xf numFmtId="20" fontId="52" fillId="0" borderId="0" xfId="0" quotePrefix="1" applyNumberFormat="1" applyFont="1"/>
    <xf numFmtId="0" fontId="52" fillId="8" borderId="0" xfId="0" applyFont="1" applyFill="1"/>
    <xf numFmtId="0" fontId="40" fillId="0" borderId="91" xfId="0" applyFont="1" applyBorder="1" applyAlignment="1">
      <alignment vertical="center"/>
    </xf>
    <xf numFmtId="0" fontId="51" fillId="0" borderId="91" xfId="0" applyFont="1" applyBorder="1"/>
    <xf numFmtId="0" fontId="52" fillId="0" borderId="12" xfId="0" applyFont="1" applyBorder="1"/>
    <xf numFmtId="0" fontId="52" fillId="0" borderId="13" xfId="0" applyFont="1" applyBorder="1" applyAlignment="1">
      <alignment horizontal="right"/>
    </xf>
    <xf numFmtId="20" fontId="52" fillId="0" borderId="13" xfId="0" quotePrefix="1" applyNumberFormat="1" applyFont="1" applyBorder="1"/>
    <xf numFmtId="0" fontId="53" fillId="8" borderId="13" xfId="0" applyFont="1" applyFill="1" applyBorder="1"/>
    <xf numFmtId="0" fontId="52" fillId="8" borderId="13" xfId="0" applyFont="1" applyFill="1" applyBorder="1"/>
    <xf numFmtId="0" fontId="51" fillId="0" borderId="44" xfId="0" applyFont="1" applyBorder="1"/>
    <xf numFmtId="0" fontId="52" fillId="0" borderId="13" xfId="0" applyFont="1" applyBorder="1"/>
    <xf numFmtId="0" fontId="52" fillId="0" borderId="91" xfId="0" applyFont="1" applyBorder="1"/>
    <xf numFmtId="0" fontId="52" fillId="0" borderId="44" xfId="0" applyFont="1" applyBorder="1"/>
    <xf numFmtId="0" fontId="51" fillId="0" borderId="13" xfId="0" applyFont="1" applyBorder="1"/>
    <xf numFmtId="0" fontId="54" fillId="0" borderId="0" xfId="0" applyFont="1"/>
    <xf numFmtId="0" fontId="52" fillId="12" borderId="147" xfId="0" applyFont="1" applyFill="1" applyBorder="1"/>
    <xf numFmtId="0" fontId="40" fillId="0" borderId="44" xfId="0" applyFont="1" applyBorder="1" applyAlignment="1">
      <alignment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180" fontId="12" fillId="0" borderId="4" xfId="1" applyNumberFormat="1" applyFont="1" applyBorder="1" applyAlignment="1">
      <alignment vertical="center" shrinkToFit="1"/>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11" fillId="0" borderId="0" xfId="0" applyFont="1" applyAlignment="1">
      <alignment horizontal="center" vertical="center"/>
    </xf>
    <xf numFmtId="0" fontId="0" fillId="0" borderId="129" xfId="0" applyBorder="1" applyAlignment="1">
      <alignment horizontal="center" vertical="center"/>
    </xf>
    <xf numFmtId="0" fontId="4" fillId="0" borderId="0" xfId="0" applyFont="1" applyAlignment="1">
      <alignment vertical="center" wrapText="1"/>
    </xf>
    <xf numFmtId="0" fontId="13" fillId="0" borderId="172" xfId="0" applyFont="1" applyBorder="1" applyAlignment="1">
      <alignment horizontal="center" vertical="center" wrapText="1"/>
    </xf>
    <xf numFmtId="49" fontId="13" fillId="0" borderId="174" xfId="0" applyNumberFormat="1" applyFont="1" applyBorder="1" applyAlignment="1">
      <alignment horizontal="center" vertical="center" wrapText="1"/>
    </xf>
    <xf numFmtId="0" fontId="13" fillId="5" borderId="172" xfId="0" applyFont="1" applyFill="1" applyBorder="1" applyAlignment="1">
      <alignment horizontal="center" vertical="center" wrapText="1"/>
    </xf>
    <xf numFmtId="0" fontId="13" fillId="5" borderId="0" xfId="0" applyFont="1" applyFill="1" applyAlignment="1">
      <alignment horizontal="center" vertical="center"/>
    </xf>
    <xf numFmtId="0" fontId="13" fillId="5" borderId="170" xfId="0" applyFont="1" applyFill="1" applyBorder="1" applyAlignment="1">
      <alignment horizontal="center" vertical="center" wrapText="1"/>
    </xf>
    <xf numFmtId="49" fontId="13" fillId="0" borderId="176" xfId="0" applyNumberFormat="1" applyFont="1" applyBorder="1" applyAlignment="1">
      <alignment horizontal="center" vertical="center" wrapText="1"/>
    </xf>
    <xf numFmtId="0" fontId="13" fillId="5" borderId="175" xfId="0" applyFont="1" applyFill="1" applyBorder="1" applyAlignment="1">
      <alignment horizontal="center" vertical="center" wrapText="1"/>
    </xf>
    <xf numFmtId="49" fontId="13" fillId="0" borderId="181" xfId="0" applyNumberFormat="1" applyFont="1" applyBorder="1" applyAlignment="1">
      <alignment horizontal="center" vertical="center" wrapText="1"/>
    </xf>
    <xf numFmtId="0" fontId="13" fillId="0" borderId="175" xfId="0" applyFont="1" applyBorder="1" applyAlignment="1">
      <alignment horizontal="center" vertical="center" wrapText="1"/>
    </xf>
    <xf numFmtId="0" fontId="13" fillId="0" borderId="186" xfId="0" applyFont="1" applyBorder="1" applyAlignment="1">
      <alignment horizontal="center" vertical="center"/>
    </xf>
    <xf numFmtId="0" fontId="13" fillId="0" borderId="187" xfId="0" applyFont="1" applyBorder="1" applyAlignment="1">
      <alignment horizontal="center" vertical="center"/>
    </xf>
    <xf numFmtId="0" fontId="13" fillId="0" borderId="186" xfId="0" applyFont="1" applyBorder="1" applyAlignment="1">
      <alignment vertical="center"/>
    </xf>
    <xf numFmtId="0" fontId="13" fillId="5" borderId="186" xfId="0" applyFont="1" applyFill="1" applyBorder="1" applyAlignment="1">
      <alignment horizontal="center" vertical="center"/>
    </xf>
    <xf numFmtId="0" fontId="13" fillId="5" borderId="189" xfId="0" applyFont="1" applyFill="1" applyBorder="1" applyAlignment="1">
      <alignment horizontal="center" vertical="center"/>
    </xf>
    <xf numFmtId="0" fontId="13" fillId="5" borderId="178" xfId="0" applyFont="1" applyFill="1" applyBorder="1" applyAlignment="1">
      <alignment horizontal="center" vertical="center"/>
    </xf>
    <xf numFmtId="0" fontId="13" fillId="5" borderId="177" xfId="0" applyFont="1" applyFill="1" applyBorder="1" applyAlignment="1">
      <alignment horizontal="center" vertical="center"/>
    </xf>
    <xf numFmtId="0" fontId="13" fillId="5" borderId="187" xfId="0" applyFont="1" applyFill="1" applyBorder="1" applyAlignment="1">
      <alignment horizontal="center" vertical="center"/>
    </xf>
    <xf numFmtId="0" fontId="13" fillId="5" borderId="193" xfId="0" applyFont="1" applyFill="1" applyBorder="1" applyAlignment="1">
      <alignment horizontal="center" vertical="center"/>
    </xf>
    <xf numFmtId="0" fontId="13" fillId="5" borderId="194" xfId="0" applyFont="1" applyFill="1" applyBorder="1" applyAlignment="1">
      <alignment horizontal="center" vertical="center"/>
    </xf>
    <xf numFmtId="0" fontId="13" fillId="5" borderId="191" xfId="0" applyFont="1" applyFill="1" applyBorder="1" applyAlignment="1">
      <alignment horizontal="center" vertical="center"/>
    </xf>
    <xf numFmtId="0" fontId="13" fillId="5" borderId="192" xfId="0" applyFont="1" applyFill="1" applyBorder="1" applyAlignment="1">
      <alignment horizontal="center" vertical="center"/>
    </xf>
    <xf numFmtId="0" fontId="13" fillId="5" borderId="195" xfId="0" applyFont="1" applyFill="1" applyBorder="1" applyAlignment="1">
      <alignment horizontal="center" vertical="center"/>
    </xf>
    <xf numFmtId="49" fontId="13" fillId="8" borderId="174" xfId="0" applyNumberFormat="1" applyFont="1" applyFill="1" applyBorder="1" applyAlignment="1">
      <alignment horizontal="center" vertical="center" wrapText="1"/>
    </xf>
    <xf numFmtId="0" fontId="13" fillId="8" borderId="172" xfId="0" applyFont="1" applyFill="1" applyBorder="1" applyAlignment="1">
      <alignment horizontal="center" vertical="center" wrapText="1"/>
    </xf>
    <xf numFmtId="0" fontId="9" fillId="0" borderId="0" xfId="0" applyFont="1" applyAlignment="1">
      <alignment vertical="center" wrapText="1"/>
    </xf>
    <xf numFmtId="0" fontId="6" fillId="0" borderId="166" xfId="0" applyFont="1" applyBorder="1" applyAlignment="1">
      <alignment horizontal="center" vertical="center"/>
    </xf>
    <xf numFmtId="0" fontId="5" fillId="0" borderId="201" xfId="0" applyFont="1" applyBorder="1" applyAlignment="1">
      <alignment horizontal="left" vertical="top"/>
    </xf>
    <xf numFmtId="0" fontId="5" fillId="0" borderId="204" xfId="0" applyFont="1" applyBorder="1" applyAlignment="1">
      <alignment vertical="center"/>
    </xf>
    <xf numFmtId="0" fontId="5" fillId="0" borderId="165" xfId="0" applyFont="1" applyBorder="1" applyAlignment="1">
      <alignment vertical="center"/>
    </xf>
    <xf numFmtId="0" fontId="5" fillId="0" borderId="163" xfId="0" applyFont="1" applyBorder="1" applyAlignment="1">
      <alignment horizontal="left" vertical="top"/>
    </xf>
    <xf numFmtId="0" fontId="4" fillId="0" borderId="167" xfId="0" applyFont="1" applyBorder="1" applyAlignment="1">
      <alignment horizontal="center" vertical="center"/>
    </xf>
    <xf numFmtId="1" fontId="12" fillId="0" borderId="164" xfId="0" applyNumberFormat="1" applyFont="1" applyBorder="1" applyAlignment="1">
      <alignment vertical="center"/>
    </xf>
    <xf numFmtId="0" fontId="4" fillId="0" borderId="164" xfId="0" applyFont="1" applyBorder="1" applyAlignment="1">
      <alignment horizontal="center" vertical="center"/>
    </xf>
    <xf numFmtId="38" fontId="6" fillId="0" borderId="164" xfId="1" applyFont="1" applyFill="1" applyBorder="1" applyAlignment="1" applyProtection="1">
      <alignment horizontal="right" vertical="top" shrinkToFit="1"/>
    </xf>
    <xf numFmtId="38" fontId="13" fillId="0" borderId="163" xfId="1" applyFont="1" applyFill="1" applyBorder="1" applyAlignment="1" applyProtection="1">
      <alignment shrinkToFit="1"/>
    </xf>
    <xf numFmtId="38" fontId="13" fillId="0" borderId="164" xfId="1" applyFont="1" applyFill="1" applyBorder="1" applyAlignment="1" applyProtection="1">
      <alignment shrinkToFit="1"/>
    </xf>
    <xf numFmtId="38" fontId="6" fillId="0" borderId="167" xfId="1" applyFont="1" applyFill="1" applyBorder="1" applyAlignment="1" applyProtection="1">
      <alignment horizontal="right" vertical="top" shrinkToFit="1"/>
    </xf>
    <xf numFmtId="38" fontId="13" fillId="0" borderId="167" xfId="1" applyFont="1" applyFill="1" applyBorder="1" applyAlignment="1" applyProtection="1">
      <alignment shrinkToFit="1"/>
    </xf>
    <xf numFmtId="180" fontId="4" fillId="0" borderId="164" xfId="1" applyNumberFormat="1" applyFont="1" applyFill="1" applyBorder="1" applyAlignment="1" applyProtection="1">
      <alignment vertical="center" shrinkToFit="1"/>
    </xf>
    <xf numFmtId="180" fontId="12" fillId="0" borderId="163" xfId="1" applyNumberFormat="1" applyFont="1" applyFill="1" applyBorder="1" applyAlignment="1" applyProtection="1">
      <alignment vertical="center" shrinkToFit="1"/>
    </xf>
    <xf numFmtId="180" fontId="12" fillId="0" borderId="164" xfId="1" applyNumberFormat="1" applyFont="1" applyFill="1" applyBorder="1" applyAlignment="1" applyProtection="1">
      <alignment vertical="center" shrinkToFit="1"/>
    </xf>
    <xf numFmtId="180" fontId="12" fillId="0" borderId="167" xfId="1" applyNumberFormat="1" applyFont="1" applyFill="1" applyBorder="1" applyAlignment="1" applyProtection="1">
      <alignment vertical="center" shrinkToFit="1"/>
    </xf>
    <xf numFmtId="181" fontId="12" fillId="0" borderId="167" xfId="1" applyNumberFormat="1" applyFont="1" applyFill="1" applyBorder="1" applyAlignment="1" applyProtection="1">
      <alignment vertical="center" shrinkToFit="1"/>
    </xf>
    <xf numFmtId="180" fontId="12" fillId="0" borderId="168" xfId="1" applyNumberFormat="1" applyFont="1" applyFill="1" applyBorder="1" applyAlignment="1" applyProtection="1">
      <alignment vertical="center" shrinkToFit="1"/>
    </xf>
    <xf numFmtId="180" fontId="12" fillId="0" borderId="173" xfId="1" applyNumberFormat="1" applyFont="1" applyFill="1" applyBorder="1" applyAlignment="1" applyProtection="1">
      <alignment vertical="center" shrinkToFit="1"/>
    </xf>
    <xf numFmtId="181" fontId="12" fillId="0" borderId="173" xfId="1" applyNumberFormat="1" applyFont="1" applyBorder="1" applyAlignment="1">
      <alignment vertical="center" shrinkToFit="1"/>
    </xf>
    <xf numFmtId="0" fontId="14" fillId="0" borderId="0" xfId="0" applyFont="1" applyAlignment="1">
      <alignment horizontal="left" vertical="center"/>
    </xf>
    <xf numFmtId="0" fontId="11" fillId="0" borderId="148" xfId="0" applyFont="1" applyBorder="1" applyAlignment="1">
      <alignment vertical="center"/>
    </xf>
    <xf numFmtId="0" fontId="8" fillId="0" borderId="0" xfId="0" applyFont="1" applyAlignment="1">
      <alignment vertical="center" wrapText="1"/>
    </xf>
    <xf numFmtId="0" fontId="0" fillId="0" borderId="148" xfId="0" applyBorder="1" applyAlignment="1">
      <alignment horizontal="center" vertical="center"/>
    </xf>
    <xf numFmtId="0" fontId="12" fillId="0" borderId="197" xfId="0" applyFont="1" applyBorder="1" applyAlignment="1">
      <alignment horizontal="center" vertical="center"/>
    </xf>
    <xf numFmtId="0" fontId="12" fillId="0" borderId="186" xfId="0" applyFont="1" applyBorder="1" applyAlignment="1">
      <alignment horizontal="center" vertical="center"/>
    </xf>
    <xf numFmtId="0" fontId="11" fillId="0" borderId="218" xfId="0" applyFont="1" applyBorder="1" applyAlignment="1">
      <alignment horizontal="center" vertical="center"/>
    </xf>
    <xf numFmtId="0" fontId="11" fillId="0" borderId="187" xfId="0" applyFont="1" applyBorder="1" applyAlignment="1">
      <alignment horizontal="center" vertical="center"/>
    </xf>
    <xf numFmtId="0" fontId="12" fillId="2" borderId="163" xfId="0" applyFont="1" applyFill="1" applyBorder="1" applyAlignment="1" applyProtection="1">
      <alignment vertical="center"/>
      <protection locked="0"/>
    </xf>
    <xf numFmtId="1" fontId="12" fillId="2" borderId="164" xfId="0" applyNumberFormat="1" applyFont="1" applyFill="1" applyBorder="1" applyAlignment="1" applyProtection="1">
      <alignment vertical="center"/>
      <protection locked="0"/>
    </xf>
    <xf numFmtId="0" fontId="12" fillId="2" borderId="164" xfId="0" applyFont="1" applyFill="1" applyBorder="1" applyAlignment="1" applyProtection="1">
      <alignment vertical="center"/>
      <protection locked="0"/>
    </xf>
    <xf numFmtId="38" fontId="6" fillId="0" borderId="164" xfId="1" applyFont="1" applyBorder="1" applyAlignment="1">
      <alignment horizontal="right" vertical="top" shrinkToFit="1"/>
    </xf>
    <xf numFmtId="38" fontId="13" fillId="0" borderId="163" xfId="1" applyFont="1" applyBorder="1" applyAlignment="1">
      <alignment shrinkToFit="1"/>
    </xf>
    <xf numFmtId="38" fontId="13" fillId="0" borderId="164" xfId="1" applyFont="1" applyBorder="1" applyAlignment="1">
      <alignment shrinkToFit="1"/>
    </xf>
    <xf numFmtId="38" fontId="6" fillId="0" borderId="167" xfId="1" applyFont="1" applyBorder="1" applyAlignment="1">
      <alignment horizontal="right" vertical="top" shrinkToFit="1"/>
    </xf>
    <xf numFmtId="38" fontId="13" fillId="0" borderId="163" xfId="1" applyFont="1" applyBorder="1" applyAlignment="1" applyProtection="1">
      <alignment shrinkToFit="1"/>
    </xf>
    <xf numFmtId="38" fontId="13" fillId="0" borderId="167" xfId="1" applyFont="1" applyBorder="1" applyAlignment="1" applyProtection="1">
      <alignment shrinkToFit="1"/>
    </xf>
    <xf numFmtId="0" fontId="11" fillId="0" borderId="170" xfId="0" applyFont="1" applyBorder="1" applyAlignment="1">
      <alignment horizontal="center" vertical="center"/>
    </xf>
    <xf numFmtId="0" fontId="11" fillId="0" borderId="197" xfId="0" applyFont="1" applyBorder="1" applyAlignment="1">
      <alignment horizontal="center" vertical="center"/>
    </xf>
    <xf numFmtId="180" fontId="12" fillId="0" borderId="197" xfId="0" applyNumberFormat="1" applyFont="1" applyBorder="1" applyAlignment="1">
      <alignment horizontal="right" vertical="center"/>
    </xf>
    <xf numFmtId="0" fontId="11" fillId="0" borderId="218" xfId="0" applyFont="1" applyBorder="1" applyAlignment="1">
      <alignment vertical="center"/>
    </xf>
    <xf numFmtId="0" fontId="11" fillId="0" borderId="187" xfId="0" applyFont="1" applyBorder="1" applyAlignment="1">
      <alignment vertical="center"/>
    </xf>
    <xf numFmtId="0" fontId="11" fillId="0" borderId="186" xfId="0" applyFont="1" applyBorder="1" applyAlignment="1">
      <alignment vertical="center"/>
    </xf>
    <xf numFmtId="0" fontId="11" fillId="0" borderId="169" xfId="0" applyFont="1" applyBorder="1" applyAlignment="1">
      <alignment horizontal="center" vertical="center"/>
    </xf>
    <xf numFmtId="0" fontId="11" fillId="0" borderId="195" xfId="0" applyFont="1" applyBorder="1" applyAlignment="1">
      <alignment vertical="center"/>
    </xf>
    <xf numFmtId="180" fontId="4" fillId="0" borderId="164" xfId="1" applyNumberFormat="1" applyFont="1" applyBorder="1" applyAlignment="1">
      <alignment vertical="center" shrinkToFit="1"/>
    </xf>
    <xf numFmtId="180" fontId="12" fillId="0" borderId="163" xfId="1" applyNumberFormat="1" applyFont="1" applyBorder="1" applyAlignment="1">
      <alignment vertical="center" shrinkToFit="1"/>
    </xf>
    <xf numFmtId="180" fontId="12" fillId="0" borderId="164" xfId="1" applyNumberFormat="1" applyFont="1" applyBorder="1" applyAlignment="1">
      <alignment vertical="center" shrinkToFit="1"/>
    </xf>
    <xf numFmtId="180" fontId="4" fillId="0" borderId="167" xfId="1" applyNumberFormat="1" applyFont="1" applyBorder="1" applyAlignment="1">
      <alignment vertical="center" shrinkToFit="1"/>
    </xf>
    <xf numFmtId="181" fontId="12" fillId="0" borderId="167" xfId="1" applyNumberFormat="1" applyFont="1" applyBorder="1" applyAlignment="1">
      <alignment vertical="center" shrinkToFit="1"/>
    </xf>
    <xf numFmtId="0" fontId="11" fillId="0" borderId="219" xfId="0" applyFont="1" applyBorder="1" applyAlignment="1">
      <alignment vertical="center"/>
    </xf>
    <xf numFmtId="0" fontId="11" fillId="0" borderId="220" xfId="0" applyFont="1" applyBorder="1" applyAlignment="1">
      <alignment vertical="center"/>
    </xf>
    <xf numFmtId="180" fontId="12" fillId="0" borderId="168" xfId="1" applyNumberFormat="1" applyFont="1" applyBorder="1" applyAlignment="1">
      <alignment vertical="center" shrinkToFit="1"/>
    </xf>
    <xf numFmtId="180" fontId="4" fillId="0" borderId="173" xfId="1" applyNumberFormat="1" applyFont="1" applyBorder="1" applyAlignment="1">
      <alignment vertical="center" shrinkToFit="1"/>
    </xf>
    <xf numFmtId="0" fontId="3" fillId="0" borderId="197" xfId="0" applyFont="1" applyBorder="1" applyAlignment="1">
      <alignment horizontal="center" vertical="center"/>
    </xf>
    <xf numFmtId="180" fontId="47" fillId="0" borderId="197" xfId="0" applyNumberFormat="1" applyFont="1" applyBorder="1" applyAlignment="1">
      <alignment horizontal="right" vertical="center"/>
    </xf>
    <xf numFmtId="180" fontId="47" fillId="0" borderId="172" xfId="0" applyNumberFormat="1" applyFont="1" applyBorder="1" applyAlignment="1">
      <alignment horizontal="right" vertical="center"/>
    </xf>
    <xf numFmtId="0" fontId="47" fillId="0" borderId="171" xfId="0" applyFont="1" applyBorder="1" applyAlignment="1">
      <alignment horizontal="center" vertical="center"/>
    </xf>
    <xf numFmtId="180" fontId="47" fillId="0" borderId="171" xfId="0" applyNumberFormat="1" applyFont="1" applyBorder="1" applyAlignment="1">
      <alignment horizontal="right" vertical="center"/>
    </xf>
    <xf numFmtId="0" fontId="3" fillId="0" borderId="171" xfId="0" applyFont="1" applyBorder="1" applyAlignment="1">
      <alignment horizontal="center" vertical="center"/>
    </xf>
    <xf numFmtId="0" fontId="11" fillId="0" borderId="221" xfId="0" applyFont="1" applyBorder="1" applyAlignment="1">
      <alignment vertical="center"/>
    </xf>
    <xf numFmtId="0" fontId="11" fillId="0" borderId="219" xfId="0" applyFont="1" applyBorder="1" applyAlignment="1">
      <alignment horizontal="center" vertical="center"/>
    </xf>
    <xf numFmtId="0" fontId="11" fillId="0" borderId="193" xfId="0" applyFont="1" applyBorder="1" applyAlignment="1">
      <alignment vertical="center"/>
    </xf>
    <xf numFmtId="0" fontId="11" fillId="0" borderId="195" xfId="0" applyFont="1" applyBorder="1" applyAlignment="1">
      <alignment horizontal="center" vertical="center"/>
    </xf>
    <xf numFmtId="38" fontId="6" fillId="0" borderId="164" xfId="1" applyFont="1" applyBorder="1" applyAlignment="1" applyProtection="1">
      <alignment horizontal="right" vertical="top" shrinkToFit="1"/>
    </xf>
    <xf numFmtId="38" fontId="12" fillId="0" borderId="163" xfId="1" applyFont="1" applyBorder="1" applyAlignment="1">
      <alignment shrinkToFit="1"/>
    </xf>
    <xf numFmtId="38" fontId="12" fillId="0" borderId="164" xfId="1" applyFont="1" applyBorder="1" applyAlignment="1">
      <alignment shrinkToFit="1"/>
    </xf>
    <xf numFmtId="38" fontId="4" fillId="0" borderId="164" xfId="1" applyFont="1" applyBorder="1" applyAlignment="1">
      <alignment horizontal="right" vertical="top" shrinkToFit="1"/>
    </xf>
    <xf numFmtId="38" fontId="4" fillId="0" borderId="167" xfId="1" applyFont="1" applyBorder="1" applyAlignment="1">
      <alignment horizontal="right" vertical="top" shrinkToFit="1"/>
    </xf>
    <xf numFmtId="180" fontId="4" fillId="0" borderId="164" xfId="1" applyNumberFormat="1" applyFont="1" applyBorder="1" applyAlignment="1" applyProtection="1">
      <alignment vertical="center" shrinkToFit="1"/>
    </xf>
    <xf numFmtId="180" fontId="12" fillId="0" borderId="173" xfId="1" applyNumberFormat="1" applyFont="1" applyBorder="1" applyAlignment="1">
      <alignment vertical="center" shrinkToFit="1"/>
    </xf>
    <xf numFmtId="0" fontId="13" fillId="10" borderId="186" xfId="0" applyFont="1" applyFill="1" applyBorder="1" applyAlignment="1">
      <alignment horizontal="center" vertical="center"/>
    </xf>
    <xf numFmtId="0" fontId="13" fillId="8" borderId="186" xfId="0" applyFont="1" applyFill="1" applyBorder="1" applyAlignment="1">
      <alignment vertical="center"/>
    </xf>
    <xf numFmtId="180" fontId="12" fillId="0" borderId="154" xfId="0" applyNumberFormat="1" applyFont="1" applyBorder="1" applyAlignment="1">
      <alignment horizontal="right" vertical="center"/>
    </xf>
    <xf numFmtId="0" fontId="11" fillId="0" borderId="222" xfId="0" applyFont="1" applyBorder="1" applyAlignment="1">
      <alignment vertical="center"/>
    </xf>
    <xf numFmtId="0" fontId="11" fillId="0" borderId="196" xfId="0" applyFont="1" applyBorder="1" applyAlignment="1">
      <alignment vertical="center"/>
    </xf>
    <xf numFmtId="0" fontId="24" fillId="0" borderId="0" xfId="0" applyFont="1" applyAlignment="1">
      <alignment vertical="center" shrinkToFit="1"/>
    </xf>
    <xf numFmtId="0" fontId="11" fillId="0" borderId="0" xfId="0" applyFont="1" applyAlignment="1">
      <alignment shrinkToFit="1"/>
    </xf>
    <xf numFmtId="0" fontId="26" fillId="0" borderId="0" xfId="0" applyFont="1" applyAlignment="1">
      <alignment vertical="top" wrapText="1"/>
    </xf>
    <xf numFmtId="193" fontId="20" fillId="0" borderId="0" xfId="0" applyNumberFormat="1" applyFont="1" applyAlignment="1">
      <alignment horizontal="center" vertical="center"/>
    </xf>
    <xf numFmtId="0" fontId="26" fillId="0" borderId="0" xfId="0" applyFont="1" applyAlignment="1">
      <alignment horizontal="center" vertical="center"/>
    </xf>
    <xf numFmtId="0" fontId="34" fillId="0" borderId="0" xfId="0" applyFont="1" applyAlignment="1">
      <alignment horizontal="right" vertical="center"/>
    </xf>
    <xf numFmtId="0" fontId="29" fillId="0" borderId="0" xfId="0" applyFont="1" applyAlignment="1">
      <alignment vertical="center"/>
    </xf>
    <xf numFmtId="0" fontId="30" fillId="0" borderId="0" xfId="0" applyFont="1" applyAlignment="1">
      <alignment vertical="center"/>
    </xf>
    <xf numFmtId="0" fontId="8" fillId="0" borderId="157" xfId="0" applyFont="1" applyBorder="1" applyAlignment="1">
      <alignment horizontal="center" vertical="center" wrapText="1"/>
    </xf>
    <xf numFmtId="0" fontId="8" fillId="0" borderId="158" xfId="0" applyFont="1" applyBorder="1" applyAlignment="1">
      <alignment horizontal="center" vertical="center" wrapText="1"/>
    </xf>
    <xf numFmtId="0" fontId="8" fillId="0" borderId="159" xfId="0" applyFont="1" applyBorder="1" applyAlignment="1">
      <alignment horizontal="center" vertical="center" wrapText="1"/>
    </xf>
    <xf numFmtId="0" fontId="8" fillId="0" borderId="160" xfId="0" applyFont="1" applyBorder="1" applyAlignment="1">
      <alignment horizontal="center" vertical="center" wrapText="1"/>
    </xf>
    <xf numFmtId="0" fontId="8" fillId="0" borderId="161" xfId="0" applyFont="1" applyBorder="1" applyAlignment="1">
      <alignment horizontal="center" vertical="center" wrapText="1"/>
    </xf>
    <xf numFmtId="0" fontId="8" fillId="0" borderId="162" xfId="0" applyFont="1" applyBorder="1" applyAlignment="1">
      <alignment horizontal="center" vertical="center" wrapText="1"/>
    </xf>
    <xf numFmtId="181" fontId="12" fillId="2" borderId="163" xfId="1" applyNumberFormat="1" applyFont="1" applyFill="1" applyBorder="1" applyAlignment="1" applyProtection="1">
      <alignment vertical="center" shrinkToFit="1"/>
      <protection locked="0"/>
    </xf>
    <xf numFmtId="181" fontId="12" fillId="2" borderId="164" xfId="1" applyNumberFormat="1" applyFont="1" applyFill="1" applyBorder="1" applyAlignment="1" applyProtection="1">
      <alignment vertical="center" shrinkToFit="1"/>
      <protection locked="0"/>
    </xf>
    <xf numFmtId="183" fontId="12" fillId="0" borderId="164" xfId="1" applyNumberFormat="1" applyFont="1" applyBorder="1" applyAlignment="1">
      <alignment vertical="center" shrinkToFit="1"/>
    </xf>
    <xf numFmtId="0" fontId="0" fillId="0" borderId="155" xfId="0"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8" fillId="0" borderId="166" xfId="0" applyFont="1" applyBorder="1" applyAlignment="1">
      <alignment horizontal="center" vertical="center"/>
    </xf>
    <xf numFmtId="0" fontId="3" fillId="0" borderId="166" xfId="0" applyFont="1" applyBorder="1" applyAlignment="1">
      <alignment horizontal="center" vertical="center"/>
    </xf>
    <xf numFmtId="0" fontId="3" fillId="0" borderId="201" xfId="0" applyFont="1" applyBorder="1" applyAlignment="1">
      <alignment horizontal="center" vertical="center"/>
    </xf>
    <xf numFmtId="0" fontId="3" fillId="0" borderId="206" xfId="0" applyFont="1" applyBorder="1" applyAlignment="1">
      <alignment horizontal="center" vertical="center"/>
    </xf>
    <xf numFmtId="0" fontId="3" fillId="0" borderId="163" xfId="0" applyFont="1" applyBorder="1" applyAlignment="1">
      <alignment horizontal="center" vertical="center"/>
    </xf>
    <xf numFmtId="0" fontId="6" fillId="0" borderId="166" xfId="0" applyFont="1" applyBorder="1" applyAlignment="1">
      <alignment horizontal="center" vertical="center"/>
    </xf>
    <xf numFmtId="0" fontId="6" fillId="0" borderId="165" xfId="0" applyFont="1" applyBorder="1" applyAlignment="1">
      <alignment horizontal="center" vertical="center"/>
    </xf>
    <xf numFmtId="0" fontId="11" fillId="0" borderId="163" xfId="0" applyFont="1" applyBorder="1" applyAlignment="1">
      <alignment horizontal="center" vertical="center"/>
    </xf>
    <xf numFmtId="0" fontId="11" fillId="0" borderId="164" xfId="0" applyFont="1" applyBorder="1" applyAlignment="1">
      <alignment horizontal="center" vertical="center"/>
    </xf>
    <xf numFmtId="0" fontId="11" fillId="0" borderId="168"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150" xfId="0" applyFont="1" applyBorder="1" applyAlignment="1">
      <alignment horizontal="center" vertical="center" wrapText="1"/>
    </xf>
    <xf numFmtId="0" fontId="0" fillId="0" borderId="156" xfId="0" applyBorder="1"/>
    <xf numFmtId="0" fontId="0" fillId="0" borderId="129" xfId="0" applyBorder="1"/>
    <xf numFmtId="0" fontId="0" fillId="0" borderId="134" xfId="0" applyBorder="1"/>
    <xf numFmtId="0" fontId="6" fillId="0" borderId="163" xfId="0" applyFont="1" applyBorder="1" applyAlignment="1">
      <alignment horizontal="left" vertical="center" wrapText="1" indent="1"/>
    </xf>
    <xf numFmtId="0" fontId="6" fillId="0" borderId="164" xfId="0" applyFont="1" applyBorder="1" applyAlignment="1">
      <alignment horizontal="left" vertical="center" indent="1"/>
    </xf>
    <xf numFmtId="0" fontId="6" fillId="0" borderId="167"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63" xfId="0" applyFont="1" applyBorder="1" applyAlignment="1">
      <alignment horizontal="center" wrapText="1"/>
    </xf>
    <xf numFmtId="0" fontId="6" fillId="0" borderId="164" xfId="0" applyFont="1" applyBorder="1" applyAlignment="1">
      <alignment horizontal="center" wrapText="1"/>
    </xf>
    <xf numFmtId="0" fontId="6" fillId="0" borderId="167"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73" xfId="0" applyFont="1" applyBorder="1" applyAlignment="1">
      <alignment horizontal="left" wrapText="1" indent="1"/>
    </xf>
    <xf numFmtId="0" fontId="6" fillId="0" borderId="64" xfId="0" applyFont="1" applyBorder="1" applyAlignment="1">
      <alignment horizontal="left" wrapText="1" indent="1"/>
    </xf>
    <xf numFmtId="0" fontId="6" fillId="0" borderId="65" xfId="0" applyFont="1" applyBorder="1" applyAlignment="1">
      <alignment horizontal="left" wrapText="1" indent="1"/>
    </xf>
    <xf numFmtId="0" fontId="6" fillId="0" borderId="47" xfId="0" applyFont="1" applyBorder="1" applyAlignment="1">
      <alignment horizontal="left" wrapText="1" indent="1"/>
    </xf>
    <xf numFmtId="0" fontId="6" fillId="0" borderId="48" xfId="0" applyFont="1" applyBorder="1" applyAlignment="1">
      <alignment horizontal="left" wrapText="1" indent="1"/>
    </xf>
    <xf numFmtId="0" fontId="6" fillId="0" borderId="49" xfId="0" applyFont="1" applyBorder="1" applyAlignment="1">
      <alignment horizontal="left" wrapText="1" indent="1"/>
    </xf>
    <xf numFmtId="0" fontId="6" fillId="0" borderId="7"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4" fillId="0" borderId="73" xfId="0" applyFont="1" applyBorder="1" applyAlignment="1">
      <alignment horizontal="center" vertical="center" wrapText="1"/>
    </xf>
    <xf numFmtId="0" fontId="0" fillId="0" borderId="173" xfId="0" applyBorder="1"/>
    <xf numFmtId="0" fontId="0" fillId="0" borderId="5" xfId="0" applyBorder="1"/>
    <xf numFmtId="0" fontId="0" fillId="0" borderId="4" xfId="0" applyBorder="1"/>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12" fillId="0" borderId="169" xfId="0" applyFont="1" applyBorder="1" applyAlignment="1">
      <alignment horizontal="center" vertical="center"/>
    </xf>
    <xf numFmtId="0" fontId="0" fillId="0" borderId="177" xfId="0" applyBorder="1" applyAlignment="1">
      <alignment horizontal="center" vertical="center"/>
    </xf>
    <xf numFmtId="0" fontId="4" fillId="0" borderId="0" xfId="0" applyFont="1" applyAlignment="1">
      <alignment horizontal="left" vertical="center"/>
    </xf>
    <xf numFmtId="0" fontId="4" fillId="0" borderId="173" xfId="0" applyFont="1" applyBorder="1" applyAlignment="1">
      <alignment horizontal="left" vertical="center"/>
    </xf>
    <xf numFmtId="49" fontId="11" fillId="2" borderId="165" xfId="0" applyNumberFormat="1" applyFont="1" applyFill="1" applyBorder="1" applyAlignment="1" applyProtection="1">
      <alignment horizontal="center" vertical="center"/>
      <protection locked="0"/>
    </xf>
    <xf numFmtId="0" fontId="11" fillId="2" borderId="165" xfId="0" applyFont="1" applyFill="1" applyBorder="1" applyAlignment="1" applyProtection="1">
      <alignment horizontal="center" vertical="center"/>
      <protection locked="0"/>
    </xf>
    <xf numFmtId="0" fontId="4" fillId="0" borderId="207" xfId="0" applyFont="1" applyBorder="1" applyAlignment="1">
      <alignment horizontal="center" vertical="center"/>
    </xf>
    <xf numFmtId="0" fontId="4" fillId="0" borderId="208" xfId="0" applyFont="1" applyBorder="1" applyAlignment="1">
      <alignment horizontal="center" vertical="center"/>
    </xf>
    <xf numFmtId="0" fontId="4" fillId="0" borderId="209"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51" xfId="0" applyFont="1" applyBorder="1" applyAlignment="1">
      <alignment horizontal="center" vertical="center"/>
    </xf>
    <xf numFmtId="0" fontId="4" fillId="0" borderId="210" xfId="0" applyFont="1" applyBorder="1" applyAlignment="1">
      <alignment horizontal="center" vertical="center"/>
    </xf>
    <xf numFmtId="0" fontId="4" fillId="0" borderId="57" xfId="0" applyFont="1" applyBorder="1" applyAlignment="1">
      <alignment horizontal="center" vertical="center"/>
    </xf>
    <xf numFmtId="0" fontId="4" fillId="0" borderId="49" xfId="0" applyFont="1" applyBorder="1" applyAlignment="1">
      <alignment horizontal="center" vertical="center"/>
    </xf>
    <xf numFmtId="0" fontId="4" fillId="0" borderId="211" xfId="0" applyFont="1" applyBorder="1" applyAlignment="1">
      <alignment horizontal="center" vertical="center"/>
    </xf>
    <xf numFmtId="0" fontId="4" fillId="0" borderId="58" xfId="0" applyFont="1" applyBorder="1" applyAlignment="1">
      <alignment horizontal="center" vertical="center"/>
    </xf>
    <xf numFmtId="0" fontId="4" fillId="0" borderId="6" xfId="0" applyFont="1" applyBorder="1" applyAlignment="1">
      <alignment horizontal="center" vertical="center"/>
    </xf>
    <xf numFmtId="0" fontId="5" fillId="0" borderId="204" xfId="0" applyFont="1" applyBorder="1" applyAlignment="1">
      <alignment horizontal="distributed" vertical="center"/>
    </xf>
    <xf numFmtId="0" fontId="5" fillId="0" borderId="164" xfId="0" applyFont="1" applyBorder="1" applyAlignment="1">
      <alignment horizontal="left" vertical="top"/>
    </xf>
    <xf numFmtId="0" fontId="5" fillId="0" borderId="167" xfId="0" applyFont="1" applyBorder="1" applyAlignment="1">
      <alignment horizontal="left" vertical="top"/>
    </xf>
    <xf numFmtId="49" fontId="11" fillId="2" borderId="205" xfId="0" applyNumberFormat="1" applyFont="1" applyFill="1" applyBorder="1" applyAlignment="1" applyProtection="1">
      <alignment horizontal="center" vertical="center"/>
      <protection locked="0"/>
    </xf>
    <xf numFmtId="0" fontId="11" fillId="2" borderId="205" xfId="0" applyFont="1" applyFill="1" applyBorder="1" applyAlignment="1" applyProtection="1">
      <alignment horizontal="center" vertical="center"/>
      <protection locked="0"/>
    </xf>
    <xf numFmtId="49" fontId="11" fillId="2" borderId="204" xfId="0" applyNumberFormat="1" applyFont="1" applyFill="1" applyBorder="1" applyAlignment="1" applyProtection="1">
      <alignment horizontal="center" vertical="center"/>
      <protection locked="0"/>
    </xf>
    <xf numFmtId="0" fontId="11" fillId="2" borderId="204" xfId="0" applyFont="1" applyFill="1" applyBorder="1" applyAlignment="1" applyProtection="1">
      <alignment horizontal="center" vertical="center"/>
      <protection locked="0"/>
    </xf>
    <xf numFmtId="49" fontId="11" fillId="2" borderId="201" xfId="0" applyNumberFormat="1" applyFont="1" applyFill="1" applyBorder="1" applyAlignment="1" applyProtection="1">
      <alignment horizontal="center" vertical="center"/>
      <protection locked="0"/>
    </xf>
    <xf numFmtId="0" fontId="11" fillId="2" borderId="201" xfId="0" applyFont="1" applyFill="1" applyBorder="1" applyAlignment="1" applyProtection="1">
      <alignment horizontal="center" vertical="center"/>
      <protection locked="0"/>
    </xf>
    <xf numFmtId="0" fontId="6" fillId="0" borderId="164"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67" xfId="0" applyFont="1" applyBorder="1" applyAlignment="1">
      <alignment horizontal="center" vertical="center"/>
    </xf>
    <xf numFmtId="0" fontId="6" fillId="0" borderId="173" xfId="0" applyFont="1" applyBorder="1" applyAlignment="1">
      <alignment horizontal="center" vertical="center"/>
    </xf>
    <xf numFmtId="0" fontId="6" fillId="0" borderId="4" xfId="0" applyFont="1" applyBorder="1" applyAlignment="1">
      <alignment horizontal="center" vertical="center"/>
    </xf>
    <xf numFmtId="49" fontId="11" fillId="2" borderId="202" xfId="0" applyNumberFormat="1" applyFont="1" applyFill="1" applyBorder="1" applyAlignment="1" applyProtection="1">
      <alignment horizontal="center" vertical="center"/>
      <protection locked="0"/>
    </xf>
    <xf numFmtId="0" fontId="11" fillId="2" borderId="202" xfId="0" applyFont="1" applyFill="1" applyBorder="1" applyAlignment="1" applyProtection="1">
      <alignment horizontal="center" vertical="center"/>
      <protection locked="0"/>
    </xf>
    <xf numFmtId="49" fontId="11" fillId="2" borderId="203" xfId="0" applyNumberFormat="1" applyFont="1" applyFill="1" applyBorder="1" applyAlignment="1" applyProtection="1">
      <alignment horizontal="center" vertical="center"/>
      <protection locked="0"/>
    </xf>
    <xf numFmtId="0" fontId="11" fillId="2" borderId="203" xfId="0" applyFont="1" applyFill="1" applyBorder="1" applyAlignment="1" applyProtection="1">
      <alignment horizontal="center" vertical="center"/>
      <protection locked="0"/>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168"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180" fontId="12" fillId="2" borderId="173" xfId="1" applyNumberFormat="1" applyFont="1" applyFill="1" applyBorder="1" applyAlignment="1" applyProtection="1">
      <alignment vertical="center" shrinkToFit="1"/>
      <protection locked="0"/>
    </xf>
    <xf numFmtId="180" fontId="12" fillId="0" borderId="0" xfId="1" applyNumberFormat="1" applyFont="1" applyBorder="1" applyAlignment="1">
      <alignment vertical="center" shrinkToFit="1"/>
    </xf>
    <xf numFmtId="180" fontId="12" fillId="0" borderId="173"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0" fontId="12" fillId="2" borderId="207" xfId="0" applyFont="1" applyFill="1" applyBorder="1" applyAlignment="1" applyProtection="1">
      <alignment horizontal="left" vertical="center" wrapText="1"/>
      <protection locked="0"/>
    </xf>
    <xf numFmtId="0" fontId="12" fillId="2" borderId="208" xfId="0" applyFont="1" applyFill="1" applyBorder="1" applyAlignment="1" applyProtection="1">
      <alignment horizontal="left" vertical="center" wrapText="1"/>
      <protection locked="0"/>
    </xf>
    <xf numFmtId="0" fontId="12" fillId="2" borderId="209"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12" fillId="2" borderId="210"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4" fillId="0" borderId="164" xfId="0" applyFont="1" applyBorder="1" applyAlignment="1">
      <alignment horizontal="center" vertical="center"/>
    </xf>
    <xf numFmtId="0" fontId="12" fillId="2" borderId="163" xfId="1" applyNumberFormat="1" applyFont="1" applyFill="1" applyBorder="1" applyAlignment="1" applyProtection="1">
      <alignment vertical="center" shrinkToFit="1"/>
      <protection locked="0"/>
    </xf>
    <xf numFmtId="0" fontId="12" fillId="2" borderId="164" xfId="1" applyNumberFormat="1" applyFont="1" applyFill="1" applyBorder="1" applyAlignment="1" applyProtection="1">
      <alignment vertical="center" shrinkToFit="1"/>
      <protection locked="0"/>
    </xf>
    <xf numFmtId="181" fontId="12" fillId="0" borderId="163" xfId="1" applyNumberFormat="1" applyFont="1" applyBorder="1" applyAlignment="1">
      <alignment vertical="center" shrinkToFit="1"/>
    </xf>
    <xf numFmtId="181" fontId="12" fillId="0" borderId="164" xfId="1" applyNumberFormat="1" applyFont="1" applyBorder="1" applyAlignment="1">
      <alignment vertical="center" shrinkToFit="1"/>
    </xf>
    <xf numFmtId="181" fontId="12" fillId="0" borderId="167" xfId="1" applyNumberFormat="1" applyFont="1" applyBorder="1" applyAlignment="1">
      <alignment vertical="center" shrinkToFit="1"/>
    </xf>
    <xf numFmtId="0" fontId="4" fillId="0" borderId="0" xfId="0" applyFont="1" applyAlignment="1">
      <alignment horizontal="center" vertical="center"/>
    </xf>
    <xf numFmtId="180" fontId="12" fillId="0" borderId="168" xfId="1" applyNumberFormat="1" applyFont="1" applyBorder="1" applyAlignment="1">
      <alignment vertical="center" shrinkToFit="1"/>
    </xf>
    <xf numFmtId="0" fontId="0" fillId="0" borderId="0" xfId="0" applyAlignment="1">
      <alignment vertical="center" shrinkToFit="1"/>
    </xf>
    <xf numFmtId="0" fontId="0" fillId="0" borderId="173" xfId="0" applyBorder="1" applyAlignment="1">
      <alignment vertical="center" shrinkToFit="1"/>
    </xf>
    <xf numFmtId="180" fontId="0" fillId="0" borderId="0" xfId="0" applyNumberFormat="1" applyAlignment="1">
      <alignment vertical="center" shrinkToFit="1"/>
    </xf>
    <xf numFmtId="180" fontId="12" fillId="0" borderId="4" xfId="1" applyNumberFormat="1" applyFont="1" applyBorder="1" applyAlignment="1">
      <alignment vertical="center" shrinkToFit="1"/>
    </xf>
    <xf numFmtId="0" fontId="3" fillId="0" borderId="164" xfId="0" applyFont="1" applyBorder="1" applyAlignment="1">
      <alignment horizontal="center" vertical="center"/>
    </xf>
    <xf numFmtId="0" fontId="3" fillId="0" borderId="167" xfId="0" applyFont="1" applyBorder="1" applyAlignment="1">
      <alignment horizontal="center" vertical="center"/>
    </xf>
    <xf numFmtId="0" fontId="3" fillId="0" borderId="168" xfId="0" applyFont="1" applyBorder="1" applyAlignment="1">
      <alignment horizontal="center" vertical="center"/>
    </xf>
    <xf numFmtId="0" fontId="3" fillId="0" borderId="0" xfId="0" applyFont="1" applyAlignment="1">
      <alignment horizontal="center" vertical="center"/>
    </xf>
    <xf numFmtId="0" fontId="3" fillId="0" borderId="173"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164" xfId="0" applyFont="1" applyFill="1" applyBorder="1" applyAlignment="1" applyProtection="1">
      <alignment horizontal="center" vertical="center" shrinkToFit="1"/>
      <protection locked="0"/>
    </xf>
    <xf numFmtId="0" fontId="1" fillId="2" borderId="164" xfId="0" applyFont="1" applyFill="1" applyBorder="1" applyAlignment="1" applyProtection="1">
      <alignment shrinkToFit="1"/>
      <protection locked="0"/>
    </xf>
    <xf numFmtId="0" fontId="1" fillId="2" borderId="167"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173"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0" fillId="0" borderId="173" xfId="0" applyNumberFormat="1" applyBorder="1" applyAlignment="1">
      <alignment vertical="center" shrinkToFit="1"/>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64"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3" fontId="11" fillId="0" borderId="163" xfId="0" applyNumberFormat="1" applyFont="1" applyBorder="1" applyAlignment="1">
      <alignment horizontal="center" vertical="center"/>
    </xf>
    <xf numFmtId="49" fontId="11" fillId="0" borderId="215" xfId="0" applyNumberFormat="1"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15" fillId="0" borderId="74" xfId="0" applyFont="1" applyBorder="1" applyAlignment="1">
      <alignment horizontal="distributed" vertical="center" wrapText="1"/>
    </xf>
    <xf numFmtId="0" fontId="15" fillId="0" borderId="80" xfId="0" applyFont="1" applyBorder="1" applyAlignment="1">
      <alignment horizontal="distributed" vertical="center" wrapText="1"/>
    </xf>
    <xf numFmtId="0" fontId="15" fillId="0" borderId="81" xfId="0" applyFont="1" applyBorder="1" applyAlignment="1">
      <alignment horizontal="distributed" vertical="center" wrapText="1"/>
    </xf>
    <xf numFmtId="0" fontId="15" fillId="0" borderId="56" xfId="0" applyFont="1" applyBorder="1" applyAlignment="1">
      <alignment horizontal="distributed" vertical="center" wrapText="1"/>
    </xf>
    <xf numFmtId="0" fontId="15" fillId="0" borderId="77" xfId="0" applyFont="1" applyBorder="1" applyAlignment="1">
      <alignment horizontal="distributed" vertical="center" wrapText="1"/>
    </xf>
    <xf numFmtId="0" fontId="15" fillId="0" borderId="82" xfId="0" applyFont="1" applyBorder="1" applyAlignment="1">
      <alignment horizontal="distributed" vertical="center" wrapText="1"/>
    </xf>
    <xf numFmtId="0" fontId="6" fillId="0" borderId="69"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70" xfId="0" applyFont="1" applyBorder="1" applyAlignment="1">
      <alignment horizontal="distributed" vertical="center" wrapText="1" justifyLastLine="1"/>
    </xf>
    <xf numFmtId="0" fontId="6" fillId="0" borderId="71"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72"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69" xfId="0" applyFont="1" applyBorder="1" applyAlignment="1">
      <alignment horizontal="center" vertical="center"/>
    </xf>
    <xf numFmtId="0" fontId="4" fillId="0" borderId="2"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3" xfId="0" applyFont="1" applyBorder="1" applyAlignment="1">
      <alignment horizontal="center" vertical="center"/>
    </xf>
    <xf numFmtId="0" fontId="4" fillId="0" borderId="72" xfId="0" applyFont="1" applyBorder="1" applyAlignment="1">
      <alignment horizontal="center" vertical="center"/>
    </xf>
    <xf numFmtId="0" fontId="11" fillId="2" borderId="69"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71"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11" fillId="2" borderId="69"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70" xfId="0" applyFont="1" applyFill="1" applyBorder="1" applyAlignment="1" applyProtection="1">
      <alignment horizontal="center" vertical="center" shrinkToFit="1"/>
      <protection locked="0"/>
    </xf>
    <xf numFmtId="0" fontId="11" fillId="2" borderId="71"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72" xfId="0" applyFont="1" applyFill="1" applyBorder="1" applyAlignment="1" applyProtection="1">
      <alignment horizontal="center" vertical="center" shrinkToFit="1"/>
      <protection locked="0"/>
    </xf>
    <xf numFmtId="49" fontId="11" fillId="0" borderId="213" xfId="0" applyNumberFormat="1" applyFont="1" applyBorder="1" applyAlignment="1">
      <alignment horizontal="center"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49" fontId="11" fillId="0" borderId="214" xfId="0" applyNumberFormat="1" applyFont="1" applyBorder="1" applyAlignment="1">
      <alignment horizontal="center" vertical="center"/>
    </xf>
    <xf numFmtId="0" fontId="11" fillId="0" borderId="217" xfId="0" applyFont="1" applyBorder="1" applyAlignment="1">
      <alignment horizontal="center" vertical="center"/>
    </xf>
    <xf numFmtId="0" fontId="11" fillId="0" borderId="63" xfId="0" applyFont="1" applyBorder="1" applyAlignment="1">
      <alignment horizontal="center" vertical="center"/>
    </xf>
    <xf numFmtId="0" fontId="11" fillId="2" borderId="74" xfId="0" applyFont="1" applyFill="1" applyBorder="1" applyAlignment="1" applyProtection="1">
      <alignment horizontal="center" vertical="center" wrapText="1"/>
      <protection locked="0"/>
    </xf>
    <xf numFmtId="0" fontId="11" fillId="2" borderId="75" xfId="0" applyFont="1" applyFill="1" applyBorder="1" applyAlignment="1" applyProtection="1">
      <alignment horizontal="center" vertical="center" wrapText="1"/>
      <protection locked="0"/>
    </xf>
    <xf numFmtId="0" fontId="11" fillId="2" borderId="76" xfId="0" applyFont="1" applyFill="1" applyBorder="1" applyAlignment="1" applyProtection="1">
      <alignment horizontal="center" vertical="center" wrapText="1"/>
      <protection locked="0"/>
    </xf>
    <xf numFmtId="0" fontId="11" fillId="2" borderId="77" xfId="0" applyFont="1" applyFill="1" applyBorder="1" applyAlignment="1" applyProtection="1">
      <alignment horizontal="center" vertical="center" wrapText="1"/>
      <protection locked="0"/>
    </xf>
    <xf numFmtId="0" fontId="11" fillId="2" borderId="78" xfId="0" applyFont="1" applyFill="1" applyBorder="1" applyAlignment="1" applyProtection="1">
      <alignment horizontal="center" vertical="center" wrapText="1"/>
      <protection locked="0"/>
    </xf>
    <xf numFmtId="0" fontId="11" fillId="2" borderId="79" xfId="0" applyFont="1" applyFill="1" applyBorder="1" applyAlignment="1" applyProtection="1">
      <alignment horizontal="center" vertical="center" wrapText="1"/>
      <protection locked="0"/>
    </xf>
    <xf numFmtId="49" fontId="11" fillId="0" borderId="201" xfId="0" applyNumberFormat="1" applyFont="1" applyBorder="1" applyAlignment="1">
      <alignment horizontal="center" vertical="center"/>
    </xf>
    <xf numFmtId="0" fontId="11" fillId="0" borderId="201" xfId="0" applyFont="1" applyBorder="1" applyAlignment="1">
      <alignment horizontal="center" vertical="center"/>
    </xf>
    <xf numFmtId="49" fontId="11" fillId="0" borderId="206" xfId="0" applyNumberFormat="1" applyFont="1" applyBorder="1" applyAlignment="1">
      <alignment horizontal="center" vertical="center"/>
    </xf>
    <xf numFmtId="0" fontId="11" fillId="0" borderId="216" xfId="0" applyFont="1" applyBorder="1" applyAlignment="1">
      <alignment horizontal="center" vertical="center"/>
    </xf>
    <xf numFmtId="0" fontId="11" fillId="0" borderId="66" xfId="0" applyFont="1" applyBorder="1" applyAlignment="1">
      <alignment horizontal="center" vertical="center"/>
    </xf>
    <xf numFmtId="0" fontId="5" fillId="0" borderId="206" xfId="0" applyFont="1" applyBorder="1" applyAlignment="1">
      <alignment horizontal="left" vertical="top"/>
    </xf>
    <xf numFmtId="0" fontId="5" fillId="0" borderId="66" xfId="0" applyFont="1" applyBorder="1" applyAlignment="1">
      <alignment horizontal="center" vertical="center" wrapText="1"/>
    </xf>
    <xf numFmtId="0" fontId="5" fillId="0" borderId="166" xfId="0" applyFont="1" applyBorder="1" applyAlignment="1">
      <alignment horizontal="center" vertical="center" wrapText="1"/>
    </xf>
    <xf numFmtId="0" fontId="11" fillId="2" borderId="212" xfId="0" applyFont="1" applyFill="1" applyBorder="1" applyAlignment="1" applyProtection="1">
      <alignment horizontal="center" vertical="center" shrinkToFit="1"/>
      <protection locked="0"/>
    </xf>
    <xf numFmtId="0" fontId="11" fillId="2" borderId="92" xfId="0" applyFont="1" applyFill="1" applyBorder="1" applyAlignment="1" applyProtection="1">
      <alignment horizontal="center" vertical="center" shrinkToFit="1"/>
      <protection locked="0"/>
    </xf>
    <xf numFmtId="0" fontId="1" fillId="2" borderId="50" xfId="0" applyFont="1" applyFill="1" applyBorder="1" applyAlignment="1" applyProtection="1">
      <alignment shrinkToFit="1"/>
      <protection locked="0"/>
    </xf>
    <xf numFmtId="181" fontId="12" fillId="0" borderId="163" xfId="1" applyNumberFormat="1" applyFont="1" applyFill="1" applyBorder="1" applyAlignment="1">
      <alignment vertical="center" shrinkToFit="1"/>
    </xf>
    <xf numFmtId="181" fontId="12" fillId="0" borderId="164" xfId="1" applyNumberFormat="1" applyFont="1" applyFill="1" applyBorder="1" applyAlignment="1">
      <alignment vertical="center" shrinkToFit="1"/>
    </xf>
    <xf numFmtId="181" fontId="12" fillId="0" borderId="167" xfId="1" applyNumberFormat="1" applyFont="1" applyFill="1" applyBorder="1" applyAlignment="1">
      <alignment vertical="center" shrinkToFit="1"/>
    </xf>
    <xf numFmtId="0" fontId="9" fillId="0" borderId="158" xfId="0" applyFont="1" applyBorder="1" applyAlignment="1">
      <alignment horizontal="center" vertical="center" wrapText="1"/>
    </xf>
    <xf numFmtId="0" fontId="9" fillId="0" borderId="159" xfId="0" applyFont="1" applyBorder="1" applyAlignment="1">
      <alignment horizontal="center" vertical="center" wrapText="1"/>
    </xf>
    <xf numFmtId="0" fontId="9" fillId="0" borderId="160" xfId="0" applyFont="1" applyBorder="1" applyAlignment="1">
      <alignment horizontal="center" vertical="center" wrapText="1"/>
    </xf>
    <xf numFmtId="0" fontId="9" fillId="0" borderId="161" xfId="0" applyFont="1" applyBorder="1" applyAlignment="1">
      <alignment horizontal="center" vertical="center" wrapText="1"/>
    </xf>
    <xf numFmtId="0" fontId="9" fillId="0" borderId="162" xfId="0" applyFont="1" applyBorder="1" applyAlignment="1">
      <alignment horizontal="center" vertical="center" wrapText="1"/>
    </xf>
    <xf numFmtId="183" fontId="12" fillId="0" borderId="164"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0" fontId="0" fillId="0" borderId="4" xfId="0" applyBorder="1" applyAlignment="1">
      <alignment shrinkToFit="1"/>
    </xf>
    <xf numFmtId="180" fontId="12" fillId="0" borderId="4" xfId="1" applyNumberFormat="1" applyFont="1" applyFill="1" applyBorder="1" applyAlignment="1" applyProtection="1">
      <alignment vertical="center" shrinkToFit="1"/>
    </xf>
    <xf numFmtId="180" fontId="12" fillId="0" borderId="168"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180" fontId="12" fillId="0" borderId="173" xfId="1" applyNumberFormat="1" applyFont="1" applyFill="1" applyBorder="1" applyAlignment="1" applyProtection="1">
      <alignment vertical="center" shrinkToFit="1"/>
    </xf>
    <xf numFmtId="181" fontId="12" fillId="0" borderId="163" xfId="1" applyNumberFormat="1" applyFont="1" applyFill="1" applyBorder="1" applyAlignment="1" applyProtection="1">
      <alignment vertical="center" shrinkToFit="1"/>
    </xf>
    <xf numFmtId="181" fontId="12" fillId="0" borderId="164" xfId="1" applyNumberFormat="1" applyFont="1" applyFill="1" applyBorder="1" applyAlignment="1" applyProtection="1">
      <alignment vertical="center" shrinkToFit="1"/>
    </xf>
    <xf numFmtId="181" fontId="12" fillId="0" borderId="167" xfId="1" applyNumberFormat="1" applyFont="1" applyFill="1" applyBorder="1" applyAlignment="1" applyProtection="1">
      <alignment vertical="center" shrinkToFit="1"/>
    </xf>
    <xf numFmtId="0" fontId="12" fillId="0" borderId="163" xfId="1" applyNumberFormat="1" applyFont="1" applyFill="1" applyBorder="1" applyAlignment="1" applyProtection="1">
      <alignment vertical="center" shrinkToFit="1"/>
    </xf>
    <xf numFmtId="0" fontId="12" fillId="0" borderId="164" xfId="1" applyNumberFormat="1" applyFont="1" applyFill="1" applyBorder="1" applyAlignment="1" applyProtection="1">
      <alignment vertical="center" shrinkToFit="1"/>
    </xf>
    <xf numFmtId="0" fontId="11" fillId="0" borderId="212" xfId="0" applyFont="1" applyBorder="1" applyAlignment="1">
      <alignment horizontal="center" vertical="center" shrinkToFit="1"/>
    </xf>
    <xf numFmtId="0" fontId="1" fillId="0" borderId="164" xfId="0" applyFont="1" applyBorder="1" applyAlignment="1">
      <alignment shrinkToFit="1"/>
    </xf>
    <xf numFmtId="0" fontId="1" fillId="0" borderId="167" xfId="0" applyFont="1" applyBorder="1" applyAlignment="1">
      <alignment shrinkToFit="1"/>
    </xf>
    <xf numFmtId="0" fontId="11" fillId="0" borderId="92" xfId="0" applyFont="1" applyBorder="1" applyAlignment="1">
      <alignment horizontal="center" vertical="center" shrinkToFit="1"/>
    </xf>
    <xf numFmtId="0" fontId="1" fillId="0" borderId="0" xfId="0" applyFont="1" applyAlignment="1">
      <alignment shrinkToFit="1"/>
    </xf>
    <xf numFmtId="0" fontId="1" fillId="0" borderId="173" xfId="0" applyFont="1" applyBorder="1" applyAlignment="1">
      <alignment shrinkToFit="1"/>
    </xf>
    <xf numFmtId="0" fontId="1" fillId="0" borderId="50"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73" xfId="0" applyFont="1" applyBorder="1" applyAlignment="1">
      <alignment horizontal="left" vertical="center" wrapText="1"/>
    </xf>
    <xf numFmtId="0" fontId="12" fillId="0" borderId="64" xfId="0" applyFont="1" applyBorder="1" applyAlignment="1">
      <alignment horizontal="left" vertical="center" wrapText="1"/>
    </xf>
    <xf numFmtId="0" fontId="12" fillId="0" borderId="85" xfId="0" applyFont="1" applyBorder="1" applyAlignment="1">
      <alignment horizontal="left" vertical="center" wrapText="1"/>
    </xf>
    <xf numFmtId="0" fontId="12" fillId="0" borderId="86" xfId="0" applyFont="1" applyBorder="1" applyAlignment="1">
      <alignment horizontal="left" vertical="center" wrapText="1"/>
    </xf>
    <xf numFmtId="0" fontId="12" fillId="0" borderId="87" xfId="0" applyFont="1" applyBorder="1" applyAlignment="1">
      <alignment horizontal="left" vertical="center" wrapText="1"/>
    </xf>
    <xf numFmtId="0" fontId="12" fillId="0" borderId="88" xfId="0" applyFont="1" applyBorder="1" applyAlignment="1">
      <alignment horizontal="left" vertical="center" wrapText="1"/>
    </xf>
    <xf numFmtId="0" fontId="12" fillId="0" borderId="65" xfId="0" applyFont="1" applyBorder="1" applyAlignment="1">
      <alignment horizontal="left" vertical="center" wrapText="1"/>
    </xf>
    <xf numFmtId="0" fontId="12" fillId="0" borderId="89" xfId="0" applyFont="1" applyBorder="1" applyAlignment="1">
      <alignment horizontal="left" vertical="center" wrapText="1"/>
    </xf>
    <xf numFmtId="0" fontId="4" fillId="0" borderId="1" xfId="0" applyFont="1" applyBorder="1" applyAlignment="1">
      <alignment horizontal="center" vertical="center"/>
    </xf>
    <xf numFmtId="0" fontId="12" fillId="0" borderId="207" xfId="0" applyFont="1" applyBorder="1" applyAlignment="1">
      <alignment horizontal="left" vertical="center" wrapText="1"/>
    </xf>
    <xf numFmtId="0" fontId="12" fillId="0" borderId="208" xfId="0" applyFont="1" applyBorder="1" applyAlignment="1">
      <alignment horizontal="left" vertical="center" wrapText="1"/>
    </xf>
    <xf numFmtId="0" fontId="12" fillId="0" borderId="209" xfId="0" applyFont="1" applyBorder="1" applyAlignment="1">
      <alignment horizontal="left" vertical="center" wrapText="1"/>
    </xf>
    <xf numFmtId="0" fontId="12" fillId="0" borderId="210" xfId="0" applyFont="1" applyBorder="1" applyAlignment="1">
      <alignment horizontal="left" vertical="center" wrapText="1"/>
    </xf>
    <xf numFmtId="181" fontId="12" fillId="0" borderId="163" xfId="1" applyNumberFormat="1" applyFont="1" applyFill="1" applyBorder="1" applyAlignment="1" applyProtection="1">
      <alignment shrinkToFit="1"/>
    </xf>
    <xf numFmtId="181" fontId="12" fillId="0" borderId="164" xfId="1" applyNumberFormat="1" applyFont="1" applyFill="1" applyBorder="1" applyAlignment="1" applyProtection="1">
      <alignment shrinkToFit="1"/>
    </xf>
    <xf numFmtId="181" fontId="12" fillId="0" borderId="167" xfId="1" applyNumberFormat="1" applyFont="1" applyFill="1" applyBorder="1" applyAlignment="1" applyProtection="1">
      <alignment shrinkToFit="1"/>
    </xf>
    <xf numFmtId="0" fontId="6" fillId="0" borderId="163" xfId="0" applyFont="1" applyBorder="1" applyAlignment="1">
      <alignment horizontal="center" vertical="center"/>
    </xf>
    <xf numFmtId="0" fontId="6" fillId="0" borderId="5" xfId="0" applyFont="1" applyBorder="1" applyAlignment="1">
      <alignment horizontal="center" vertical="center"/>
    </xf>
    <xf numFmtId="181" fontId="12" fillId="0" borderId="168"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173" xfId="1" applyNumberFormat="1" applyFont="1" applyFill="1" applyBorder="1" applyAlignment="1" applyProtection="1">
      <alignment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1" fillId="0" borderId="1" xfId="0" applyFont="1" applyBorder="1" applyAlignment="1">
      <alignment horizontal="left" vertical="center" shrinkToFit="1"/>
    </xf>
    <xf numFmtId="49" fontId="11" fillId="0" borderId="205" xfId="0" applyNumberFormat="1" applyFont="1" applyBorder="1" applyAlignment="1">
      <alignment horizontal="center" vertical="center"/>
    </xf>
    <xf numFmtId="0" fontId="11" fillId="0" borderId="205" xfId="0" applyFont="1" applyBorder="1" applyAlignment="1">
      <alignment horizontal="center" vertical="center"/>
    </xf>
    <xf numFmtId="49" fontId="11" fillId="0" borderId="165" xfId="0" applyNumberFormat="1" applyFont="1" applyBorder="1" applyAlignment="1">
      <alignment horizontal="center" vertical="center"/>
    </xf>
    <xf numFmtId="0" fontId="11" fillId="0" borderId="165" xfId="0" applyFont="1" applyBorder="1" applyAlignment="1">
      <alignment horizontal="center" vertical="center"/>
    </xf>
    <xf numFmtId="49" fontId="11" fillId="0" borderId="204" xfId="0" applyNumberFormat="1" applyFont="1" applyBorder="1" applyAlignment="1">
      <alignment horizontal="center" vertical="center"/>
    </xf>
    <xf numFmtId="0" fontId="11" fillId="0" borderId="204" xfId="0" applyFont="1" applyBorder="1" applyAlignment="1">
      <alignment horizontal="center" vertical="center"/>
    </xf>
    <xf numFmtId="3" fontId="11" fillId="0" borderId="164" xfId="0" applyNumberFormat="1" applyFont="1" applyBorder="1" applyAlignment="1">
      <alignment horizontal="center" vertical="center"/>
    </xf>
    <xf numFmtId="3" fontId="11" fillId="0" borderId="168"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47" xfId="0" applyFont="1" applyBorder="1" applyAlignment="1">
      <alignment horizontal="left" vertical="center" wrapText="1"/>
    </xf>
    <xf numFmtId="0" fontId="12" fillId="0" borderId="48" xfId="0" applyFont="1" applyBorder="1" applyAlignment="1">
      <alignment horizontal="left" vertical="center" wrapText="1"/>
    </xf>
    <xf numFmtId="0" fontId="12" fillId="0" borderId="51" xfId="0" applyFont="1" applyBorder="1" applyAlignment="1">
      <alignment horizontal="left" vertical="center" wrapText="1"/>
    </xf>
    <xf numFmtId="0" fontId="12" fillId="0" borderId="49" xfId="0" applyFont="1" applyBorder="1" applyAlignment="1">
      <alignment horizontal="left" vertical="center" wrapText="1"/>
    </xf>
    <xf numFmtId="178" fontId="12" fillId="0" borderId="0" xfId="0" applyNumberFormat="1" applyFont="1" applyAlignment="1">
      <alignment horizontal="center" vertical="center"/>
    </xf>
    <xf numFmtId="49" fontId="11" fillId="0" borderId="203" xfId="0" applyNumberFormat="1" applyFont="1" applyBorder="1" applyAlignment="1">
      <alignment horizontal="center" vertical="center"/>
    </xf>
    <xf numFmtId="0" fontId="11" fillId="0" borderId="203" xfId="0" applyFont="1" applyBorder="1" applyAlignment="1">
      <alignment horizontal="center" vertical="center"/>
    </xf>
    <xf numFmtId="49" fontId="11" fillId="0" borderId="202" xfId="0" applyNumberFormat="1" applyFont="1" applyBorder="1" applyAlignment="1">
      <alignment horizontal="center" vertical="center"/>
    </xf>
    <xf numFmtId="0" fontId="11" fillId="0" borderId="202" xfId="0" applyFont="1" applyBorder="1" applyAlignment="1">
      <alignment horizontal="center" vertical="center"/>
    </xf>
    <xf numFmtId="179" fontId="12" fillId="0" borderId="0" xfId="0" applyNumberFormat="1" applyFont="1" applyAlignment="1">
      <alignment horizontal="center" vertical="center"/>
    </xf>
    <xf numFmtId="0" fontId="11" fillId="0" borderId="74"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1" xfId="0" applyFont="1" applyBorder="1" applyAlignment="1">
      <alignment vertical="center" shrinkToFit="1"/>
    </xf>
    <xf numFmtId="0" fontId="11" fillId="0" borderId="164" xfId="0" applyFont="1" applyBorder="1" applyAlignment="1">
      <alignment vertical="center" shrinkToFit="1"/>
    </xf>
    <xf numFmtId="0" fontId="11" fillId="0" borderId="69"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71"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72" xfId="0" applyFont="1" applyBorder="1" applyAlignment="1">
      <alignment horizontal="center" vertical="center" shrinkToFit="1"/>
    </xf>
    <xf numFmtId="0" fontId="11" fillId="0" borderId="69"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30" fillId="0" borderId="0" xfId="0" applyFont="1" applyAlignment="1">
      <alignment horizontal="center" vertical="center"/>
    </xf>
    <xf numFmtId="0" fontId="17" fillId="0" borderId="0" xfId="0" applyFont="1" applyAlignment="1">
      <alignment horizontal="center" vertical="center"/>
    </xf>
    <xf numFmtId="0" fontId="39" fillId="6" borderId="145" xfId="0" applyFont="1" applyFill="1" applyBorder="1" applyAlignment="1">
      <alignment horizontal="center" vertical="center" textRotation="255" shrinkToFit="1"/>
    </xf>
    <xf numFmtId="0" fontId="39" fillId="6" borderId="91" xfId="0" applyFont="1" applyFill="1" applyBorder="1" applyAlignment="1">
      <alignment horizontal="center" vertical="center" textRotation="255" shrinkToFit="1"/>
    </xf>
    <xf numFmtId="0" fontId="39" fillId="6" borderId="44" xfId="0" applyFont="1" applyFill="1" applyBorder="1" applyAlignment="1">
      <alignment horizontal="center" vertical="center" textRotation="255" shrinkToFit="1"/>
    </xf>
    <xf numFmtId="0" fontId="39" fillId="6" borderId="46" xfId="0" applyFont="1" applyFill="1" applyBorder="1" applyAlignment="1">
      <alignment horizontal="center" vertical="center" textRotation="255" shrinkToFit="1"/>
    </xf>
    <xf numFmtId="0" fontId="13" fillId="0" borderId="169" xfId="0" applyFont="1" applyBorder="1" applyAlignment="1">
      <alignment horizontal="right" vertical="center"/>
    </xf>
    <xf numFmtId="0" fontId="13" fillId="0" borderId="177" xfId="0" applyFont="1" applyBorder="1" applyAlignment="1">
      <alignment horizontal="right" vertical="center"/>
    </xf>
    <xf numFmtId="0" fontId="13" fillId="0" borderId="169" xfId="0" applyFont="1" applyBorder="1" applyAlignment="1">
      <alignment vertical="center"/>
    </xf>
    <xf numFmtId="0" fontId="13" fillId="0" borderId="177" xfId="0" applyFont="1" applyBorder="1" applyAlignment="1">
      <alignment vertical="center"/>
    </xf>
    <xf numFmtId="0" fontId="13" fillId="0" borderId="170" xfId="0" applyFont="1" applyBorder="1" applyAlignment="1">
      <alignment horizontal="center" vertical="center" wrapText="1"/>
    </xf>
    <xf numFmtId="0" fontId="0" fillId="0" borderId="176" xfId="0" applyBorder="1" applyAlignment="1">
      <alignment horizontal="center" vertical="center" wrapText="1"/>
    </xf>
    <xf numFmtId="0" fontId="13" fillId="0" borderId="172" xfId="0" applyFont="1" applyBorder="1" applyAlignment="1">
      <alignment horizontal="center" vertical="center" wrapText="1"/>
    </xf>
    <xf numFmtId="0" fontId="0" fillId="0" borderId="174"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75"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38" fillId="0" borderId="169" xfId="0" applyFont="1" applyBorder="1" applyAlignment="1">
      <alignment horizontal="center" vertical="center" wrapText="1"/>
    </xf>
    <xf numFmtId="0" fontId="38" fillId="0" borderId="177" xfId="0" applyFont="1" applyBorder="1" applyAlignment="1">
      <alignment horizontal="center" vertical="center" wrapText="1"/>
    </xf>
    <xf numFmtId="0" fontId="38" fillId="0" borderId="178" xfId="0" applyFont="1" applyBorder="1" applyAlignment="1">
      <alignment horizontal="center" vertical="center" wrapText="1"/>
    </xf>
    <xf numFmtId="0" fontId="13" fillId="0" borderId="170" xfId="0" applyFont="1" applyBorder="1" applyAlignment="1">
      <alignment horizontal="center" vertical="center"/>
    </xf>
    <xf numFmtId="0" fontId="0" fillId="0" borderId="175" xfId="0" applyBorder="1" applyAlignment="1">
      <alignment horizontal="center" vertical="center"/>
    </xf>
    <xf numFmtId="0" fontId="0" fillId="0" borderId="17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3" fillId="0" borderId="174" xfId="0" applyFont="1" applyBorder="1" applyAlignment="1">
      <alignment vertical="center" wrapText="1"/>
    </xf>
    <xf numFmtId="0" fontId="13" fillId="0" borderId="12" xfId="0" applyFont="1" applyBorder="1" applyAlignment="1">
      <alignment horizontal="center" vertical="center" wrapText="1"/>
    </xf>
    <xf numFmtId="0" fontId="13" fillId="0" borderId="14" xfId="0" applyFont="1" applyBorder="1" applyAlignment="1">
      <alignment vertical="center" wrapText="1"/>
    </xf>
    <xf numFmtId="0" fontId="13" fillId="0" borderId="155" xfId="0" applyFont="1" applyBorder="1" applyAlignment="1">
      <alignment horizontal="center" vertical="center"/>
    </xf>
    <xf numFmtId="0" fontId="13" fillId="0" borderId="188" xfId="0" applyFont="1" applyBorder="1" applyAlignment="1">
      <alignment vertical="center"/>
    </xf>
    <xf numFmtId="0" fontId="0" fillId="0" borderId="178" xfId="0" applyBorder="1" applyAlignment="1">
      <alignment vertical="center"/>
    </xf>
    <xf numFmtId="0" fontId="0" fillId="0" borderId="177" xfId="0" applyBorder="1" applyAlignment="1">
      <alignment vertical="center"/>
    </xf>
    <xf numFmtId="0" fontId="13" fillId="0" borderId="190" xfId="0" applyFont="1" applyBorder="1" applyAlignment="1">
      <alignment vertical="center"/>
    </xf>
    <xf numFmtId="0" fontId="0" fillId="0" borderId="191" xfId="0" applyBorder="1" applyAlignment="1">
      <alignment vertical="center"/>
    </xf>
    <xf numFmtId="0" fontId="0" fillId="0" borderId="192" xfId="0" applyBorder="1" applyAlignment="1">
      <alignment vertical="center"/>
    </xf>
    <xf numFmtId="0" fontId="13" fillId="0" borderId="150" xfId="0" applyFont="1" applyBorder="1" applyAlignment="1">
      <alignment horizontal="center" vertical="center"/>
    </xf>
    <xf numFmtId="0" fontId="0" fillId="0" borderId="151" xfId="0" applyBorder="1" applyAlignment="1">
      <alignment horizontal="center" vertical="center"/>
    </xf>
    <xf numFmtId="0" fontId="0" fillId="0" borderId="182" xfId="0" applyBorder="1" applyAlignment="1">
      <alignment horizontal="center" vertical="center"/>
    </xf>
    <xf numFmtId="0" fontId="0" fillId="0" borderId="148" xfId="0" applyBorder="1" applyAlignment="1">
      <alignment horizontal="center" vertical="center"/>
    </xf>
    <xf numFmtId="0" fontId="0" fillId="0" borderId="0" xfId="0" applyAlignment="1">
      <alignment horizontal="center" vertical="center"/>
    </xf>
    <xf numFmtId="0" fontId="0" fillId="0" borderId="174" xfId="0" applyBorder="1" applyAlignment="1">
      <alignment horizontal="center" vertical="center"/>
    </xf>
    <xf numFmtId="0" fontId="0" fillId="0" borderId="129" xfId="0" applyBorder="1" applyAlignment="1">
      <alignment horizontal="center" vertical="center"/>
    </xf>
    <xf numFmtId="0" fontId="13" fillId="0" borderId="183" xfId="0" applyFont="1" applyBorder="1" applyAlignment="1">
      <alignment horizontal="center" vertical="center"/>
    </xf>
    <xf numFmtId="0" fontId="13" fillId="0" borderId="170" xfId="0" applyFont="1" applyBorder="1" applyAlignment="1">
      <alignment horizontal="left" vertical="top" wrapText="1"/>
    </xf>
    <xf numFmtId="0" fontId="13" fillId="0" borderId="181" xfId="0" applyFont="1" applyBorder="1" applyAlignment="1">
      <alignment horizontal="left" vertical="top" wrapText="1"/>
    </xf>
    <xf numFmtId="0" fontId="13" fillId="0" borderId="172" xfId="0" applyFont="1" applyBorder="1" applyAlignment="1">
      <alignment horizontal="left" vertical="top" wrapText="1"/>
    </xf>
    <xf numFmtId="0" fontId="13" fillId="0" borderId="130" xfId="0" applyFont="1" applyBorder="1" applyAlignment="1">
      <alignment horizontal="left" vertical="top" wrapText="1"/>
    </xf>
    <xf numFmtId="0" fontId="13" fillId="0" borderId="12" xfId="0" applyFont="1" applyBorder="1" applyAlignment="1">
      <alignment horizontal="left" vertical="top" wrapText="1"/>
    </xf>
    <xf numFmtId="0" fontId="13" fillId="0" borderId="132" xfId="0" applyFont="1" applyBorder="1" applyAlignment="1">
      <alignment horizontal="left" vertical="top" wrapText="1"/>
    </xf>
    <xf numFmtId="0" fontId="13" fillId="0" borderId="175" xfId="0" applyFont="1" applyBorder="1" applyAlignment="1">
      <alignment horizontal="left" vertical="top" wrapText="1"/>
    </xf>
    <xf numFmtId="0" fontId="13" fillId="0" borderId="0" xfId="0" applyFont="1" applyAlignment="1">
      <alignment horizontal="left" vertical="top" wrapText="1"/>
    </xf>
    <xf numFmtId="0" fontId="13" fillId="0" borderId="13" xfId="0" applyFont="1" applyBorder="1" applyAlignment="1">
      <alignment horizontal="left" vertical="top" wrapText="1"/>
    </xf>
    <xf numFmtId="0" fontId="13" fillId="0" borderId="184" xfId="0" applyFont="1" applyBorder="1" applyAlignment="1">
      <alignment horizontal="left" vertical="top" wrapText="1"/>
    </xf>
    <xf numFmtId="0" fontId="13" fillId="0" borderId="185" xfId="0" applyFont="1" applyBorder="1" applyAlignment="1">
      <alignment horizontal="left" vertical="top" wrapText="1"/>
    </xf>
    <xf numFmtId="0" fontId="13" fillId="0" borderId="131" xfId="0" applyFont="1" applyBorder="1" applyAlignment="1">
      <alignment horizontal="left" vertical="top" wrapText="1"/>
    </xf>
    <xf numFmtId="0" fontId="13" fillId="0" borderId="37" xfId="0" applyFont="1" applyBorder="1" applyAlignment="1">
      <alignment horizontal="left" vertical="top" wrapText="1"/>
    </xf>
    <xf numFmtId="0" fontId="13" fillId="0" borderId="133" xfId="0" applyFont="1" applyBorder="1" applyAlignment="1">
      <alignment horizontal="left" vertical="top" wrapText="1"/>
    </xf>
    <xf numFmtId="0" fontId="13" fillId="0" borderId="134" xfId="0" applyFont="1" applyBorder="1" applyAlignment="1">
      <alignment horizontal="left" vertical="top" wrapText="1"/>
    </xf>
    <xf numFmtId="0" fontId="46" fillId="0" borderId="169" xfId="0" applyFont="1" applyBorder="1" applyAlignment="1">
      <alignment horizontal="center" vertical="center"/>
    </xf>
    <xf numFmtId="0" fontId="46" fillId="0" borderId="178" xfId="0" applyFont="1" applyBorder="1" applyAlignment="1">
      <alignment horizontal="center" vertical="center"/>
    </xf>
    <xf numFmtId="0" fontId="46" fillId="0" borderId="179" xfId="0" applyFont="1" applyBorder="1" applyAlignment="1">
      <alignment horizontal="center" vertical="center"/>
    </xf>
    <xf numFmtId="0" fontId="46" fillId="0" borderId="180" xfId="0" applyFont="1" applyBorder="1" applyAlignment="1">
      <alignment horizontal="center" vertical="center"/>
    </xf>
    <xf numFmtId="0" fontId="24" fillId="0" borderId="196" xfId="0" applyFont="1" applyBorder="1" applyAlignment="1">
      <alignment horizontal="left" vertical="top" wrapText="1"/>
    </xf>
    <xf numFmtId="0" fontId="24" fillId="0" borderId="197" xfId="0" applyFont="1" applyBorder="1" applyAlignment="1">
      <alignment horizontal="left" vertical="top" wrapText="1"/>
    </xf>
    <xf numFmtId="0" fontId="24" fillId="0" borderId="149" xfId="0" applyFont="1" applyBorder="1" applyAlignment="1">
      <alignment horizontal="left" vertical="top" wrapText="1"/>
    </xf>
    <xf numFmtId="0" fontId="24" fillId="0" borderId="171" xfId="0" applyFont="1" applyBorder="1" applyAlignment="1">
      <alignment horizontal="left" vertical="top" wrapText="1"/>
    </xf>
    <xf numFmtId="0" fontId="24" fillId="0" borderId="127" xfId="0" applyFont="1" applyBorder="1" applyAlignment="1">
      <alignment horizontal="left" vertical="top" wrapText="1"/>
    </xf>
    <xf numFmtId="0" fontId="24" fillId="0" borderId="44" xfId="0" applyFont="1" applyBorder="1" applyAlignment="1">
      <alignment horizontal="left" vertical="top" wrapText="1"/>
    </xf>
    <xf numFmtId="0" fontId="13" fillId="0" borderId="197" xfId="0" applyFont="1" applyBorder="1" applyAlignment="1">
      <alignment horizontal="left" vertical="top" wrapText="1"/>
    </xf>
    <xf numFmtId="0" fontId="13" fillId="0" borderId="171" xfId="0" applyFont="1" applyBorder="1" applyAlignment="1">
      <alignment horizontal="left" vertical="top" wrapText="1"/>
    </xf>
    <xf numFmtId="0" fontId="13" fillId="0" borderId="44" xfId="0" applyFont="1" applyBorder="1" applyAlignment="1">
      <alignment horizontal="left" vertical="top" wrapText="1"/>
    </xf>
    <xf numFmtId="0" fontId="13" fillId="0" borderId="198" xfId="0" applyFont="1" applyBorder="1" applyAlignment="1">
      <alignment horizontal="left" vertical="top" wrapText="1"/>
    </xf>
    <xf numFmtId="0" fontId="13" fillId="0" borderId="128" xfId="0" applyFont="1" applyBorder="1" applyAlignment="1">
      <alignment horizontal="left" vertical="top" wrapText="1"/>
    </xf>
    <xf numFmtId="0" fontId="13" fillId="0" borderId="45" xfId="0" applyFont="1" applyBorder="1" applyAlignment="1">
      <alignment horizontal="left" vertical="top" wrapText="1"/>
    </xf>
    <xf numFmtId="189" fontId="24" fillId="5" borderId="190" xfId="0" applyNumberFormat="1" applyFont="1" applyFill="1" applyBorder="1" applyAlignment="1">
      <alignment horizontal="center" vertical="center"/>
    </xf>
    <xf numFmtId="189" fontId="24" fillId="5" borderId="192" xfId="0" applyNumberFormat="1" applyFont="1" applyFill="1" applyBorder="1" applyAlignment="1">
      <alignment horizontal="center" vertical="center"/>
    </xf>
    <xf numFmtId="189" fontId="13" fillId="5" borderId="199" xfId="0" applyNumberFormat="1" applyFont="1" applyFill="1" applyBorder="1" applyAlignment="1">
      <alignment horizontal="center" vertical="center"/>
    </xf>
    <xf numFmtId="189" fontId="13" fillId="5" borderId="192" xfId="0" applyNumberFormat="1" applyFont="1" applyFill="1" applyBorder="1" applyAlignment="1">
      <alignment horizontal="center" vertical="center"/>
    </xf>
    <xf numFmtId="189" fontId="13" fillId="5" borderId="200" xfId="0" applyNumberFormat="1" applyFont="1" applyFill="1" applyBorder="1" applyAlignment="1">
      <alignment horizontal="center" vertical="center"/>
    </xf>
    <xf numFmtId="0" fontId="13" fillId="0" borderId="178" xfId="0" applyFont="1" applyBorder="1" applyAlignment="1">
      <alignment horizontal="right" vertical="center"/>
    </xf>
    <xf numFmtId="0" fontId="13" fillId="0" borderId="180" xfId="0" applyFont="1" applyBorder="1" applyAlignment="1">
      <alignment horizontal="right" vertical="center"/>
    </xf>
    <xf numFmtId="0" fontId="13" fillId="0" borderId="178" xfId="0" applyFont="1" applyBorder="1" applyAlignment="1">
      <alignment vertical="center"/>
    </xf>
    <xf numFmtId="0" fontId="13" fillId="0" borderId="180" xfId="0" applyFont="1" applyBorder="1" applyAlignment="1">
      <alignment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31" xfId="0" applyFont="1" applyBorder="1" applyAlignment="1">
      <alignment horizontal="center" vertical="center"/>
    </xf>
    <xf numFmtId="0" fontId="18" fillId="0" borderId="0" xfId="0" applyFont="1" applyAlignment="1">
      <alignment horizontal="center" vertical="center"/>
    </xf>
    <xf numFmtId="0" fontId="18" fillId="0" borderId="32"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42" xfId="0" applyFont="1" applyBorder="1" applyAlignment="1">
      <alignment horizontal="center" vertical="distributed" textRotation="255" justifyLastLine="1"/>
    </xf>
    <xf numFmtId="0" fontId="18" fillId="0" borderId="143" xfId="0" applyFont="1" applyBorder="1" applyAlignment="1">
      <alignment horizontal="center" vertical="distributed" textRotation="255" justifyLastLine="1"/>
    </xf>
    <xf numFmtId="0" fontId="18" fillId="0" borderId="144" xfId="0" applyFont="1" applyBorder="1" applyAlignment="1">
      <alignment horizontal="center" vertical="distributed" textRotation="255" justifyLastLine="1"/>
    </xf>
    <xf numFmtId="0" fontId="18" fillId="0" borderId="172" xfId="0" applyFont="1" applyBorder="1" applyAlignment="1">
      <alignment horizontal="center" vertical="distributed" textRotation="255" justifyLastLine="1"/>
    </xf>
    <xf numFmtId="0" fontId="18" fillId="0" borderId="0" xfId="0" applyFont="1" applyAlignment="1">
      <alignment horizontal="center" vertical="distributed" textRotation="255" justifyLastLine="1"/>
    </xf>
    <xf numFmtId="0" fontId="18" fillId="0" borderId="174" xfId="0" applyFont="1" applyBorder="1" applyAlignment="1">
      <alignment horizontal="center" vertical="distributed" textRotation="255" justifyLastLine="1"/>
    </xf>
    <xf numFmtId="0" fontId="18" fillId="0" borderId="112" xfId="0" applyFont="1" applyBorder="1" applyAlignment="1">
      <alignment horizontal="center" vertical="distributed" textRotation="255" justifyLastLine="1"/>
    </xf>
    <xf numFmtId="0" fontId="18" fillId="0" borderId="28" xfId="0" applyFont="1" applyBorder="1" applyAlignment="1">
      <alignment horizontal="center" vertical="distributed" textRotation="255" justifyLastLine="1"/>
    </xf>
    <xf numFmtId="0" fontId="18" fillId="0" borderId="111" xfId="0" applyFont="1" applyBorder="1" applyAlignment="1">
      <alignment horizontal="center" vertical="distributed" textRotation="255" justifyLastLine="1"/>
    </xf>
    <xf numFmtId="0" fontId="20" fillId="0" borderId="0" xfId="0" applyFont="1" applyAlignment="1">
      <alignment vertical="center"/>
    </xf>
    <xf numFmtId="0" fontId="21" fillId="5" borderId="121" xfId="0" applyFont="1" applyFill="1" applyBorder="1" applyAlignment="1">
      <alignment horizontal="center" vertical="center"/>
    </xf>
    <xf numFmtId="0" fontId="21" fillId="5" borderId="122" xfId="0" applyFont="1" applyFill="1" applyBorder="1" applyAlignment="1">
      <alignment horizontal="center" vertical="center"/>
    </xf>
    <xf numFmtId="0" fontId="21" fillId="5" borderId="123" xfId="0" applyFont="1" applyFill="1" applyBorder="1" applyAlignment="1">
      <alignment horizontal="center" vertical="center"/>
    </xf>
    <xf numFmtId="0" fontId="22" fillId="5" borderId="121" xfId="0" applyFont="1" applyFill="1" applyBorder="1" applyAlignment="1" applyProtection="1">
      <alignment horizontal="center" vertical="center"/>
      <protection locked="0"/>
    </xf>
    <xf numFmtId="0" fontId="1" fillId="5" borderId="122" xfId="0" applyFont="1" applyFill="1" applyBorder="1" applyProtection="1">
      <protection locked="0"/>
    </xf>
    <xf numFmtId="0" fontId="1" fillId="5" borderId="123" xfId="0" applyFont="1" applyFill="1" applyBorder="1" applyProtection="1">
      <protection locked="0"/>
    </xf>
    <xf numFmtId="0" fontId="13" fillId="5" borderId="40" xfId="0" applyFont="1" applyFill="1" applyBorder="1" applyAlignment="1">
      <alignment horizontal="center" vertical="center"/>
    </xf>
    <xf numFmtId="0" fontId="13" fillId="5" borderId="42" xfId="0" applyFont="1" applyFill="1" applyBorder="1" applyAlignment="1">
      <alignment horizontal="center" vertical="center"/>
    </xf>
    <xf numFmtId="0" fontId="25" fillId="0" borderId="0" xfId="0" applyFont="1" applyAlignment="1">
      <alignment horizontal="center" vertical="center"/>
    </xf>
    <xf numFmtId="0" fontId="25" fillId="0" borderId="8" xfId="0" applyFont="1" applyBorder="1" applyAlignment="1">
      <alignment horizontal="center" vertical="center"/>
    </xf>
    <xf numFmtId="0" fontId="26" fillId="0" borderId="0" xfId="0" applyFont="1" applyAlignment="1">
      <alignment vertical="center"/>
    </xf>
    <xf numFmtId="0" fontId="27" fillId="7" borderId="124" xfId="0" applyFont="1" applyFill="1" applyBorder="1" applyAlignment="1">
      <alignment horizontal="center" wrapText="1"/>
    </xf>
    <xf numFmtId="0" fontId="27" fillId="7" borderId="125" xfId="0" applyFont="1" applyFill="1" applyBorder="1" applyAlignment="1">
      <alignment horizontal="center" wrapText="1"/>
    </xf>
    <xf numFmtId="0" fontId="27" fillId="7" borderId="126" xfId="0" applyFont="1" applyFill="1" applyBorder="1" applyAlignment="1">
      <alignment horizontal="center" wrapText="1"/>
    </xf>
    <xf numFmtId="0" fontId="27" fillId="7" borderId="116" xfId="0" applyFont="1" applyFill="1" applyBorder="1" applyAlignment="1">
      <alignment horizontal="center" wrapText="1"/>
    </xf>
    <xf numFmtId="0" fontId="27" fillId="7" borderId="0" xfId="0" applyFont="1" applyFill="1" applyAlignment="1">
      <alignment horizontal="center" wrapText="1"/>
    </xf>
    <xf numFmtId="0" fontId="27" fillId="7" borderId="117" xfId="0" applyFont="1" applyFill="1" applyBorder="1" applyAlignment="1">
      <alignment horizontal="center" wrapText="1"/>
    </xf>
    <xf numFmtId="0" fontId="28" fillId="0" borderId="34" xfId="0" applyFont="1" applyBorder="1" applyAlignment="1">
      <alignment horizontal="center" vertical="center"/>
    </xf>
    <xf numFmtId="0" fontId="28" fillId="0" borderId="19" xfId="0" applyFont="1" applyBorder="1" applyAlignment="1">
      <alignment horizontal="center" vertical="center"/>
    </xf>
    <xf numFmtId="0" fontId="28" fillId="0" borderId="15"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0" xfId="0" applyFont="1" applyBorder="1" applyAlignment="1">
      <alignment horizontal="center" vertical="center"/>
    </xf>
    <xf numFmtId="0" fontId="28" fillId="0" borderId="22" xfId="0" applyFont="1" applyBorder="1" applyAlignment="1">
      <alignment horizontal="center" vertical="center"/>
    </xf>
    <xf numFmtId="0" fontId="28" fillId="0" borderId="8" xfId="0" applyFont="1" applyBorder="1" applyAlignment="1">
      <alignment horizontal="center" vertical="center"/>
    </xf>
    <xf numFmtId="0" fontId="28" fillId="0" borderId="16" xfId="0" applyFont="1" applyBorder="1" applyAlignment="1">
      <alignment horizontal="center" vertical="center"/>
    </xf>
    <xf numFmtId="0" fontId="11" fillId="0" borderId="19" xfId="0" applyFont="1" applyBorder="1"/>
    <xf numFmtId="0" fontId="11" fillId="0" borderId="15" xfId="0" applyFont="1" applyBorder="1"/>
    <xf numFmtId="0" fontId="11" fillId="0" borderId="17" xfId="0" applyFont="1" applyBorder="1"/>
    <xf numFmtId="0" fontId="11" fillId="0" borderId="0" xfId="0" applyFont="1"/>
    <xf numFmtId="0" fontId="11" fillId="0" borderId="20" xfId="0" applyFont="1" applyBorder="1"/>
    <xf numFmtId="0" fontId="11" fillId="0" borderId="22" xfId="0" applyFont="1" applyBorder="1"/>
    <xf numFmtId="0" fontId="11" fillId="0" borderId="8" xfId="0" applyFont="1" applyBorder="1"/>
    <xf numFmtId="0" fontId="11" fillId="0" borderId="16" xfId="0" applyFont="1" applyBorder="1"/>
    <xf numFmtId="0" fontId="24" fillId="0" borderId="17" xfId="0" applyFont="1" applyBorder="1" applyAlignment="1">
      <alignment horizontal="center" vertical="center" wrapText="1"/>
    </xf>
    <xf numFmtId="0" fontId="24" fillId="0" borderId="0" xfId="0" applyFont="1" applyAlignment="1">
      <alignment horizontal="center" vertical="center" wrapText="1"/>
    </xf>
    <xf numFmtId="0" fontId="11" fillId="0" borderId="10" xfId="0" applyFont="1" applyBorder="1" applyAlignment="1">
      <alignment horizontal="distributed" vertical="center"/>
    </xf>
    <xf numFmtId="0" fontId="11" fillId="0" borderId="13" xfId="0" applyFont="1" applyBorder="1" applyAlignment="1">
      <alignment horizontal="distributed" vertical="center"/>
    </xf>
    <xf numFmtId="0" fontId="19" fillId="0" borderId="3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0" xfId="0" applyFont="1" applyBorder="1" applyAlignment="1">
      <alignment horizontal="center" vertical="center" wrapText="1"/>
    </xf>
    <xf numFmtId="0" fontId="24" fillId="0" borderId="34" xfId="0" applyFont="1" applyBorder="1" applyAlignment="1">
      <alignment horizontal="center" vertical="center"/>
    </xf>
    <xf numFmtId="0" fontId="24" fillId="0" borderId="19" xfId="0" applyFont="1" applyBorder="1" applyAlignment="1">
      <alignment horizontal="center" vertical="center"/>
    </xf>
    <xf numFmtId="0" fontId="24" fillId="0" borderId="15" xfId="0" applyFont="1" applyBorder="1" applyAlignment="1">
      <alignment horizontal="center" vertical="center"/>
    </xf>
    <xf numFmtId="0" fontId="24" fillId="0" borderId="22" xfId="0" applyFont="1" applyBorder="1" applyAlignment="1">
      <alignment horizontal="center" vertical="center"/>
    </xf>
    <xf numFmtId="0" fontId="24" fillId="0" borderId="8" xfId="0" applyFont="1" applyBorder="1" applyAlignment="1">
      <alignment horizontal="center" vertical="center"/>
    </xf>
    <xf numFmtId="0" fontId="24" fillId="0" borderId="16" xfId="0" applyFont="1" applyBorder="1" applyAlignment="1">
      <alignment horizontal="center" vertical="center"/>
    </xf>
    <xf numFmtId="0" fontId="24" fillId="0" borderId="108" xfId="0" applyFont="1" applyBorder="1" applyAlignment="1">
      <alignment horizontal="center" vertical="center"/>
    </xf>
    <xf numFmtId="0" fontId="24" fillId="0" borderId="101" xfId="0" applyFont="1" applyBorder="1" applyAlignment="1">
      <alignment horizontal="center" vertical="center"/>
    </xf>
    <xf numFmtId="0" fontId="24" fillId="3" borderId="108" xfId="0" applyFont="1" applyFill="1" applyBorder="1" applyAlignment="1">
      <alignment horizontal="distributed" vertical="center" justifyLastLine="1"/>
    </xf>
    <xf numFmtId="0" fontId="24" fillId="3" borderId="101" xfId="0" applyFont="1" applyFill="1" applyBorder="1" applyAlignment="1">
      <alignment horizontal="distributed" vertical="center" justifyLastLine="1"/>
    </xf>
    <xf numFmtId="0" fontId="24" fillId="0" borderId="108" xfId="0" applyFont="1" applyBorder="1" applyAlignment="1">
      <alignment horizontal="distributed" vertical="center" justifyLastLine="1"/>
    </xf>
    <xf numFmtId="0" fontId="24" fillId="0" borderId="101" xfId="0" applyFont="1" applyBorder="1" applyAlignment="1">
      <alignment horizontal="distributed" vertical="center" justifyLastLine="1"/>
    </xf>
    <xf numFmtId="0" fontId="24" fillId="0" borderId="93" xfId="0" applyFont="1" applyBorder="1" applyAlignment="1">
      <alignment horizontal="distributed" vertical="center" justifyLastLine="1"/>
    </xf>
    <xf numFmtId="0" fontId="24" fillId="0" borderId="34" xfId="0" applyFont="1" applyBorder="1" applyAlignment="1">
      <alignment horizontal="distributed" vertical="center" justifyLastLine="1"/>
    </xf>
    <xf numFmtId="0" fontId="13" fillId="0" borderId="43" xfId="0" applyFont="1" applyBorder="1" applyAlignment="1">
      <alignment horizontal="center" vertical="center" shrinkToFit="1"/>
    </xf>
    <xf numFmtId="176" fontId="22" fillId="0" borderId="34" xfId="0" applyNumberFormat="1" applyFont="1" applyBorder="1" applyAlignment="1">
      <alignment horizontal="center" vertical="center"/>
    </xf>
    <xf numFmtId="176" fontId="22" fillId="0" borderId="19" xfId="0" applyNumberFormat="1" applyFont="1" applyBorder="1" applyAlignment="1">
      <alignment horizontal="center" vertical="center"/>
    </xf>
    <xf numFmtId="176" fontId="22" fillId="0" borderId="98" xfId="0"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0" xfId="0" applyNumberFormat="1" applyFont="1" applyAlignment="1">
      <alignment horizontal="center" vertical="center"/>
    </xf>
    <xf numFmtId="176" fontId="22" fillId="0" borderId="105"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8" xfId="0" applyNumberFormat="1" applyFont="1" applyBorder="1" applyAlignment="1">
      <alignment horizontal="center" vertical="center"/>
    </xf>
    <xf numFmtId="176" fontId="22" fillId="0" borderId="97" xfId="0" applyNumberFormat="1" applyFont="1" applyBorder="1" applyAlignment="1">
      <alignment horizontal="center" vertical="center"/>
    </xf>
    <xf numFmtId="176" fontId="22" fillId="0" borderId="103" xfId="0" applyNumberFormat="1" applyFont="1" applyBorder="1" applyAlignment="1">
      <alignment horizontal="center" vertical="center"/>
    </xf>
    <xf numFmtId="176" fontId="22" fillId="0" borderId="106" xfId="0" applyNumberFormat="1" applyFont="1" applyBorder="1" applyAlignment="1">
      <alignment horizontal="center" vertical="center"/>
    </xf>
    <xf numFmtId="176" fontId="22" fillId="0" borderId="104" xfId="0" applyNumberFormat="1" applyFont="1" applyBorder="1" applyAlignment="1">
      <alignment horizontal="center" vertical="center"/>
    </xf>
    <xf numFmtId="176" fontId="22" fillId="0" borderId="15" xfId="0" applyNumberFormat="1" applyFont="1" applyBorder="1" applyAlignment="1">
      <alignment horizontal="center" vertical="center"/>
    </xf>
    <xf numFmtId="176" fontId="22" fillId="0" borderId="20" xfId="0" applyNumberFormat="1" applyFont="1" applyBorder="1" applyAlignment="1">
      <alignment horizontal="center" vertical="center"/>
    </xf>
    <xf numFmtId="176" fontId="22" fillId="0" borderId="16" xfId="0" applyNumberFormat="1" applyFont="1" applyBorder="1" applyAlignment="1">
      <alignment horizontal="center" vertical="center"/>
    </xf>
    <xf numFmtId="0" fontId="13" fillId="0" borderId="9" xfId="0" applyFont="1" applyBorder="1" applyAlignment="1">
      <alignment horizontal="distributed" vertical="center" justifyLastLine="1"/>
    </xf>
    <xf numFmtId="0" fontId="13" fillId="0" borderId="10" xfId="0" applyFont="1" applyBorder="1" applyAlignment="1">
      <alignment horizontal="distributed" vertical="center" justifyLastLine="1"/>
    </xf>
    <xf numFmtId="0" fontId="13" fillId="0" borderId="11" xfId="0" applyFont="1" applyBorder="1" applyAlignment="1">
      <alignment horizontal="distributed" vertical="center" justifyLastLine="1"/>
    </xf>
    <xf numFmtId="0" fontId="13" fillId="0" borderId="12" xfId="0" applyFont="1" applyBorder="1" applyAlignment="1">
      <alignment horizontal="distributed" vertical="center" justifyLastLine="1"/>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9"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35" fillId="7" borderId="116" xfId="0" applyFont="1" applyFill="1" applyBorder="1" applyAlignment="1">
      <alignment vertical="center" wrapText="1"/>
    </xf>
    <xf numFmtId="0" fontId="1" fillId="0" borderId="0" xfId="0" applyFont="1"/>
    <xf numFmtId="0" fontId="1" fillId="0" borderId="117" xfId="0" applyFont="1" applyBorder="1"/>
    <xf numFmtId="0" fontId="1" fillId="0" borderId="116" xfId="0" applyFont="1" applyBorder="1"/>
    <xf numFmtId="0" fontId="1" fillId="0" borderId="118" xfId="0" applyFont="1" applyBorder="1"/>
    <xf numFmtId="0" fontId="1" fillId="0" borderId="119" xfId="0" applyFont="1" applyBorder="1"/>
    <xf numFmtId="0" fontId="1" fillId="0" borderId="120" xfId="0" applyFont="1" applyBorder="1"/>
    <xf numFmtId="0" fontId="13" fillId="0" borderId="31" xfId="0" applyFont="1" applyBorder="1" applyAlignment="1">
      <alignment horizontal="center" vertical="center" shrinkToFit="1"/>
    </xf>
    <xf numFmtId="0" fontId="13" fillId="0" borderId="0" xfId="0" applyFont="1" applyAlignment="1">
      <alignment horizontal="center" vertical="center" shrinkToFit="1"/>
    </xf>
    <xf numFmtId="0" fontId="13" fillId="0" borderId="32" xfId="0" applyFont="1" applyBorder="1" applyAlignment="1">
      <alignment horizontal="center" vertical="center" shrinkToFit="1"/>
    </xf>
    <xf numFmtId="0" fontId="13" fillId="0" borderId="9" xfId="0" applyFont="1" applyBorder="1" applyAlignment="1">
      <alignment horizontal="center" vertical="center" justifyLastLine="1"/>
    </xf>
    <xf numFmtId="0" fontId="13" fillId="0" borderId="10" xfId="0" applyFont="1" applyBorder="1" applyAlignment="1">
      <alignment horizontal="center" vertical="center" justifyLastLine="1"/>
    </xf>
    <xf numFmtId="0" fontId="13" fillId="0" borderId="11" xfId="0" applyFont="1" applyBorder="1" applyAlignment="1">
      <alignment horizontal="center" vertical="center" justifyLastLine="1"/>
    </xf>
    <xf numFmtId="0" fontId="13" fillId="0" borderId="31" xfId="0" applyFont="1" applyBorder="1" applyAlignment="1">
      <alignment horizontal="center" vertical="center" justifyLastLine="1"/>
    </xf>
    <xf numFmtId="0" fontId="13" fillId="0" borderId="0" xfId="0" applyFont="1" applyAlignment="1">
      <alignment horizontal="center" vertical="center" justifyLastLine="1"/>
    </xf>
    <xf numFmtId="0" fontId="13" fillId="0" borderId="32" xfId="0" applyFont="1" applyBorder="1" applyAlignment="1">
      <alignment horizontal="center" vertical="center" justifyLastLine="1"/>
    </xf>
    <xf numFmtId="0" fontId="13" fillId="0" borderId="12" xfId="0" applyFont="1" applyBorder="1" applyAlignment="1">
      <alignment horizontal="center" vertical="center" justifyLastLine="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24" fillId="0" borderId="0" xfId="0" applyFont="1" applyAlignment="1">
      <alignment vertical="center"/>
    </xf>
    <xf numFmtId="0" fontId="19" fillId="0" borderId="0" xfId="0" applyFont="1" applyAlignment="1">
      <alignment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0" xfId="0" applyFont="1" applyBorder="1" applyAlignment="1">
      <alignment horizontal="center" vertical="center"/>
    </xf>
    <xf numFmtId="176" fontId="22" fillId="0" borderId="94" xfId="0" applyNumberFormat="1" applyFont="1" applyBorder="1" applyAlignment="1">
      <alignment horizontal="center" vertical="center"/>
    </xf>
    <xf numFmtId="176" fontId="22" fillId="0" borderId="107" xfId="0" applyNumberFormat="1" applyFont="1" applyBorder="1" applyAlignment="1">
      <alignment horizontal="center" vertical="center"/>
    </xf>
    <xf numFmtId="176" fontId="22" fillId="3" borderId="103" xfId="0" applyNumberFormat="1" applyFont="1" applyFill="1" applyBorder="1" applyAlignment="1">
      <alignment horizontal="center" vertical="center"/>
    </xf>
    <xf numFmtId="176" fontId="22" fillId="3" borderId="19" xfId="0" applyNumberFormat="1" applyFont="1" applyFill="1" applyBorder="1" applyAlignment="1">
      <alignment horizontal="center" vertical="center"/>
    </xf>
    <xf numFmtId="176" fontId="22" fillId="3" borderId="98" xfId="0" applyNumberFormat="1" applyFont="1" applyFill="1" applyBorder="1" applyAlignment="1">
      <alignment horizontal="center" vertical="center"/>
    </xf>
    <xf numFmtId="176" fontId="22" fillId="3" borderId="106" xfId="0" applyNumberFormat="1" applyFont="1" applyFill="1" applyBorder="1" applyAlignment="1">
      <alignment horizontal="center" vertical="center"/>
    </xf>
    <xf numFmtId="176" fontId="22" fillId="3" borderId="0" xfId="0" applyNumberFormat="1" applyFont="1" applyFill="1" applyAlignment="1">
      <alignment horizontal="center" vertical="center"/>
    </xf>
    <xf numFmtId="176" fontId="22" fillId="3" borderId="105" xfId="0" applyNumberFormat="1" applyFont="1" applyFill="1" applyBorder="1" applyAlignment="1">
      <alignment horizontal="center" vertical="center"/>
    </xf>
    <xf numFmtId="176" fontId="22" fillId="3" borderId="104" xfId="0" applyNumberFormat="1" applyFont="1" applyFill="1" applyBorder="1" applyAlignment="1">
      <alignment horizontal="center" vertical="center"/>
    </xf>
    <xf numFmtId="176" fontId="22" fillId="3" borderId="8" xfId="0" applyNumberFormat="1" applyFont="1" applyFill="1" applyBorder="1" applyAlignment="1">
      <alignment horizontal="center" vertical="center"/>
    </xf>
    <xf numFmtId="176" fontId="22" fillId="3" borderId="97" xfId="0" applyNumberFormat="1" applyFont="1" applyFill="1" applyBorder="1" applyAlignment="1">
      <alignment horizontal="center" vertical="center"/>
    </xf>
    <xf numFmtId="0" fontId="29" fillId="0" borderId="34" xfId="0" applyFont="1" applyBorder="1" applyAlignment="1">
      <alignment horizontal="distributed" vertical="center"/>
    </xf>
    <xf numFmtId="0" fontId="29" fillId="0" borderId="19" xfId="0" applyFont="1" applyBorder="1" applyAlignment="1">
      <alignment horizontal="distributed" vertical="center"/>
    </xf>
    <xf numFmtId="0" fontId="29" fillId="0" borderId="15" xfId="0" applyFont="1" applyBorder="1" applyAlignment="1">
      <alignment horizontal="distributed" vertical="center"/>
    </xf>
    <xf numFmtId="0" fontId="22" fillId="0" borderId="102" xfId="0" applyFont="1" applyBorder="1" applyAlignment="1">
      <alignment horizontal="center" vertical="center"/>
    </xf>
    <xf numFmtId="0" fontId="22" fillId="0" borderId="108" xfId="0" applyFont="1" applyBorder="1" applyAlignment="1">
      <alignment horizontal="center" vertical="center"/>
    </xf>
    <xf numFmtId="0" fontId="22" fillId="0" borderId="101" xfId="0" applyFont="1" applyBorder="1" applyAlignment="1">
      <alignment horizontal="center" vertical="center"/>
    </xf>
    <xf numFmtId="0" fontId="29" fillId="0" borderId="103" xfId="0" applyFont="1" applyBorder="1" applyAlignment="1">
      <alignment horizontal="right" vertical="center"/>
    </xf>
    <xf numFmtId="0" fontId="29" fillId="0" borderId="19" xfId="0" applyFont="1" applyBorder="1" applyAlignment="1">
      <alignment horizontal="right" vertical="center"/>
    </xf>
    <xf numFmtId="0" fontId="29" fillId="0" borderId="15" xfId="0" applyFont="1" applyBorder="1" applyAlignment="1">
      <alignment horizontal="right" vertical="center"/>
    </xf>
    <xf numFmtId="0" fontId="30" fillId="0" borderId="17" xfId="0" applyFont="1" applyBorder="1" applyAlignment="1">
      <alignment horizontal="center" vertical="center"/>
    </xf>
    <xf numFmtId="0" fontId="30" fillId="0" borderId="20" xfId="0" applyFont="1" applyBorder="1" applyAlignment="1">
      <alignment horizontal="center" vertical="center"/>
    </xf>
    <xf numFmtId="0" fontId="30" fillId="0" borderId="22" xfId="0" applyFont="1" applyBorder="1" applyAlignment="1">
      <alignment horizontal="center" vertical="center"/>
    </xf>
    <xf numFmtId="0" fontId="30" fillId="0" borderId="8" xfId="0" applyFont="1" applyBorder="1" applyAlignment="1">
      <alignment horizontal="center" vertical="center"/>
    </xf>
    <xf numFmtId="0" fontId="30" fillId="0" borderId="16" xfId="0" applyFont="1" applyBorder="1" applyAlignment="1">
      <alignment horizontal="center" vertical="center"/>
    </xf>
    <xf numFmtId="0" fontId="30" fillId="0" borderId="106" xfId="0" applyFont="1" applyBorder="1" applyAlignment="1">
      <alignment horizontal="center" vertical="center"/>
    </xf>
    <xf numFmtId="0" fontId="30" fillId="0" borderId="104" xfId="0" applyFont="1" applyBorder="1" applyAlignment="1">
      <alignment horizontal="center" vertical="center"/>
    </xf>
    <xf numFmtId="0" fontId="24" fillId="0" borderId="0" xfId="0" applyFont="1" applyAlignment="1">
      <alignment horizontal="center" vertical="center"/>
    </xf>
    <xf numFmtId="0" fontId="24" fillId="0" borderId="17" xfId="0" applyFont="1" applyBorder="1" applyAlignment="1">
      <alignment horizontal="center" vertical="center"/>
    </xf>
    <xf numFmtId="0" fontId="29" fillId="4" borderId="34" xfId="0" applyFont="1" applyFill="1" applyBorder="1" applyAlignment="1">
      <alignment horizontal="right" vertical="center"/>
    </xf>
    <xf numFmtId="0" fontId="29" fillId="4" borderId="19" xfId="0" applyFont="1" applyFill="1" applyBorder="1" applyAlignment="1">
      <alignment horizontal="right" vertical="center"/>
    </xf>
    <xf numFmtId="0" fontId="29" fillId="4" borderId="99" xfId="0" applyFont="1" applyFill="1" applyBorder="1" applyAlignment="1">
      <alignment horizontal="right" vertical="center"/>
    </xf>
    <xf numFmtId="0" fontId="30" fillId="0" borderId="108" xfId="0" applyFont="1" applyBorder="1" applyAlignment="1">
      <alignment horizontal="center" vertical="center"/>
    </xf>
    <xf numFmtId="0" fontId="29" fillId="4" borderId="15" xfId="0" applyFont="1" applyFill="1" applyBorder="1" applyAlignment="1">
      <alignment horizontal="right" vertical="center"/>
    </xf>
    <xf numFmtId="0" fontId="29" fillId="0" borderId="34" xfId="0" applyFont="1" applyBorder="1" applyAlignment="1">
      <alignment horizontal="right" vertical="center"/>
    </xf>
    <xf numFmtId="0" fontId="29" fillId="0" borderId="99" xfId="0" applyFont="1" applyBorder="1" applyAlignment="1">
      <alignment horizontal="right" vertical="center"/>
    </xf>
    <xf numFmtId="0" fontId="30" fillId="0" borderId="113" xfId="0" applyFont="1" applyBorder="1" applyAlignment="1">
      <alignment horizontal="center" vertical="center"/>
    </xf>
    <xf numFmtId="0" fontId="30" fillId="0" borderId="100" xfId="0" applyFont="1" applyBorder="1" applyAlignment="1">
      <alignment horizontal="center" vertical="center"/>
    </xf>
    <xf numFmtId="0" fontId="24" fillId="0" borderId="36" xfId="0" applyFont="1" applyBorder="1" applyAlignment="1">
      <alignment horizontal="center" vertical="center"/>
    </xf>
    <xf numFmtId="0" fontId="31" fillId="0" borderId="0" xfId="0" applyFont="1" applyAlignment="1">
      <alignment horizontal="right" vertical="center"/>
    </xf>
    <xf numFmtId="0" fontId="17" fillId="0" borderId="10" xfId="0" applyFont="1" applyBorder="1" applyAlignment="1">
      <alignment horizontal="center" vertical="center"/>
    </xf>
    <xf numFmtId="0" fontId="25" fillId="0" borderId="19" xfId="0" applyFont="1" applyBorder="1" applyAlignment="1">
      <alignment horizontal="distributed" vertical="center"/>
    </xf>
    <xf numFmtId="0" fontId="25" fillId="0" borderId="0" xfId="0" applyFont="1" applyAlignment="1">
      <alignment horizontal="distributed" vertical="center"/>
    </xf>
    <xf numFmtId="0" fontId="25" fillId="0" borderId="8" xfId="0" applyFont="1" applyBorder="1" applyAlignment="1">
      <alignment horizontal="distributed" vertical="center"/>
    </xf>
    <xf numFmtId="0" fontId="25" fillId="0" borderId="19" xfId="0" applyFont="1" applyBorder="1" applyAlignment="1">
      <alignment horizontal="center" vertical="center"/>
    </xf>
    <xf numFmtId="38" fontId="25" fillId="0" borderId="19" xfId="0" applyNumberFormat="1" applyFont="1" applyBorder="1" applyAlignment="1">
      <alignment horizontal="center" vertical="center"/>
    </xf>
    <xf numFmtId="185" fontId="30" fillId="4" borderId="114" xfId="0" applyNumberFormat="1" applyFont="1" applyFill="1" applyBorder="1" applyAlignment="1">
      <alignment horizontal="center" vertical="center"/>
    </xf>
    <xf numFmtId="185" fontId="30" fillId="4" borderId="113" xfId="0" applyNumberFormat="1" applyFont="1" applyFill="1" applyBorder="1" applyAlignment="1">
      <alignment horizontal="center" vertical="center"/>
    </xf>
    <xf numFmtId="185" fontId="30" fillId="4" borderId="115" xfId="0" applyNumberFormat="1" applyFont="1" applyFill="1" applyBorder="1" applyAlignment="1">
      <alignment horizontal="center" vertical="center"/>
    </xf>
    <xf numFmtId="185" fontId="30" fillId="4" borderId="100" xfId="0" applyNumberFormat="1" applyFont="1" applyFill="1" applyBorder="1" applyAlignment="1">
      <alignment horizontal="center" vertical="center"/>
    </xf>
    <xf numFmtId="0" fontId="30" fillId="4" borderId="0" xfId="0" applyFont="1" applyFill="1" applyAlignment="1">
      <alignment horizontal="center" vertical="center"/>
    </xf>
    <xf numFmtId="0" fontId="30" fillId="4" borderId="20" xfId="0" applyFont="1" applyFill="1" applyBorder="1" applyAlignment="1">
      <alignment horizontal="center" vertical="center"/>
    </xf>
    <xf numFmtId="0" fontId="30" fillId="4" borderId="8" xfId="0" applyFont="1" applyFill="1" applyBorder="1" applyAlignment="1">
      <alignment horizontal="center" vertical="center"/>
    </xf>
    <xf numFmtId="0" fontId="30" fillId="4" borderId="16" xfId="0" applyFont="1" applyFill="1" applyBorder="1" applyAlignment="1">
      <alignment horizontal="center" vertical="center"/>
    </xf>
    <xf numFmtId="0" fontId="30" fillId="0" borderId="114" xfId="0" applyFont="1" applyBorder="1" applyAlignment="1">
      <alignment horizontal="center" vertical="center"/>
    </xf>
    <xf numFmtId="0" fontId="30" fillId="0" borderId="115" xfId="0" applyFont="1" applyBorder="1" applyAlignment="1">
      <alignment horizontal="center" vertical="center"/>
    </xf>
    <xf numFmtId="0" fontId="32" fillId="0" borderId="34" xfId="0" applyFont="1" applyBorder="1" applyAlignment="1">
      <alignment horizontal="center" vertical="center" shrinkToFit="1"/>
    </xf>
    <xf numFmtId="0" fontId="32" fillId="0" borderId="19" xfId="0" applyFont="1" applyBorder="1" applyAlignment="1">
      <alignment horizontal="center" vertical="center" shrinkToFit="1"/>
    </xf>
    <xf numFmtId="0" fontId="32" fillId="0" borderId="15" xfId="0" applyFont="1" applyBorder="1" applyAlignment="1">
      <alignment horizontal="center" vertical="center" shrinkToFit="1"/>
    </xf>
    <xf numFmtId="0" fontId="32" fillId="0" borderId="17" xfId="0" applyFont="1" applyBorder="1" applyAlignment="1">
      <alignment horizontal="center" vertical="center" shrinkToFit="1"/>
    </xf>
    <xf numFmtId="0" fontId="32" fillId="0" borderId="0" xfId="0" applyFont="1" applyAlignment="1">
      <alignment horizontal="center" vertical="center" shrinkToFit="1"/>
    </xf>
    <xf numFmtId="0" fontId="32" fillId="0" borderId="20" xfId="0" applyFont="1" applyBorder="1" applyAlignment="1">
      <alignment horizontal="center" vertical="center" shrinkToFit="1"/>
    </xf>
    <xf numFmtId="0" fontId="32" fillId="0" borderId="22" xfId="0" applyFont="1" applyBorder="1" applyAlignment="1">
      <alignment horizontal="center" vertical="center" shrinkToFit="1"/>
    </xf>
    <xf numFmtId="0" fontId="32" fillId="0" borderId="8" xfId="0" applyFont="1" applyBorder="1" applyAlignment="1">
      <alignment horizontal="center" vertical="center" shrinkToFit="1"/>
    </xf>
    <xf numFmtId="0" fontId="32" fillId="0" borderId="16" xfId="0" applyFont="1" applyBorder="1" applyAlignment="1">
      <alignment horizontal="center" vertical="center" shrinkToFit="1"/>
    </xf>
    <xf numFmtId="0" fontId="33" fillId="0" borderId="17" xfId="0" applyFont="1" applyBorder="1" applyAlignment="1">
      <alignment horizontal="center" vertical="center" shrinkToFit="1"/>
    </xf>
    <xf numFmtId="0" fontId="33" fillId="0" borderId="0" xfId="0" applyFont="1" applyAlignment="1">
      <alignment horizontal="center" vertical="center" shrinkToFit="1"/>
    </xf>
    <xf numFmtId="0" fontId="22" fillId="0" borderId="107" xfId="0" applyFont="1" applyBorder="1" applyAlignment="1">
      <alignment horizontal="center" vertical="center"/>
    </xf>
    <xf numFmtId="0" fontId="22" fillId="0" borderId="103" xfId="0" applyFont="1" applyBorder="1" applyAlignment="1">
      <alignment horizontal="center" vertical="center"/>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106" xfId="0" applyFont="1" applyBorder="1" applyAlignment="1">
      <alignment horizontal="center" vertical="center"/>
    </xf>
    <xf numFmtId="0" fontId="22" fillId="0" borderId="104" xfId="0" applyFont="1" applyBorder="1" applyAlignment="1">
      <alignment horizontal="center" vertical="center"/>
    </xf>
    <xf numFmtId="0" fontId="22" fillId="0" borderId="8" xfId="0" applyFont="1" applyBorder="1" applyAlignment="1">
      <alignment horizontal="center" vertical="center"/>
    </xf>
    <xf numFmtId="0" fontId="22" fillId="0" borderId="16" xfId="0" applyFont="1" applyBorder="1" applyAlignment="1">
      <alignment horizontal="center" vertical="center"/>
    </xf>
    <xf numFmtId="185" fontId="22" fillId="0" borderId="110" xfId="0" applyNumberFormat="1" applyFont="1" applyBorder="1" applyAlignment="1">
      <alignment horizontal="center" vertical="center"/>
    </xf>
    <xf numFmtId="185" fontId="22" fillId="0" borderId="107" xfId="0" applyNumberFormat="1" applyFont="1" applyBorder="1" applyAlignment="1">
      <alignment horizontal="center" vertical="center"/>
    </xf>
    <xf numFmtId="191" fontId="20" fillId="0" borderId="17" xfId="0" applyNumberFormat="1" applyFont="1" applyBorder="1" applyAlignment="1">
      <alignment horizontal="center" vertical="center"/>
    </xf>
    <xf numFmtId="191" fontId="20" fillId="0" borderId="0" xfId="0" applyNumberFormat="1" applyFont="1" applyAlignment="1">
      <alignment horizontal="center" vertical="center"/>
    </xf>
    <xf numFmtId="191" fontId="20" fillId="0" borderId="20" xfId="0" applyNumberFormat="1" applyFont="1" applyBorder="1" applyAlignment="1">
      <alignment horizontal="center" vertical="center"/>
    </xf>
    <xf numFmtId="191" fontId="20" fillId="0" borderId="22" xfId="0" applyNumberFormat="1" applyFont="1" applyBorder="1" applyAlignment="1">
      <alignment horizontal="center" vertical="center"/>
    </xf>
    <xf numFmtId="191" fontId="20" fillId="0" borderId="8" xfId="0" applyNumberFormat="1" applyFont="1" applyBorder="1" applyAlignment="1">
      <alignment horizontal="center" vertical="center"/>
    </xf>
    <xf numFmtId="191" fontId="20" fillId="0" borderId="16" xfId="0" applyNumberFormat="1" applyFont="1" applyBorder="1" applyAlignment="1">
      <alignment horizontal="center" vertical="center"/>
    </xf>
    <xf numFmtId="0" fontId="24" fillId="0" borderId="20" xfId="0" applyFont="1" applyBorder="1" applyAlignment="1">
      <alignment vertical="center"/>
    </xf>
    <xf numFmtId="0" fontId="22" fillId="0" borderId="110" xfId="0" applyFont="1" applyBorder="1" applyAlignment="1">
      <alignment horizontal="center" vertical="center"/>
    </xf>
    <xf numFmtId="0" fontId="26" fillId="0" borderId="30" xfId="0" applyFont="1" applyBorder="1" applyAlignment="1">
      <alignment vertical="top"/>
    </xf>
    <xf numFmtId="0" fontId="26" fillId="0" borderId="19" xfId="0" applyFont="1" applyBorder="1" applyAlignment="1">
      <alignment vertical="top"/>
    </xf>
    <xf numFmtId="0" fontId="26" fillId="0" borderId="31" xfId="0" applyFont="1" applyBorder="1" applyAlignment="1">
      <alignment vertical="top"/>
    </xf>
    <xf numFmtId="0" fontId="26" fillId="0" borderId="0" xfId="0" applyFont="1" applyAlignment="1">
      <alignment vertical="top"/>
    </xf>
    <xf numFmtId="0" fontId="26" fillId="0" borderId="33" xfId="0" applyFont="1" applyBorder="1" applyAlignment="1">
      <alignment vertical="top"/>
    </xf>
    <xf numFmtId="0" fontId="26" fillId="0" borderId="8" xfId="0" applyFont="1" applyBorder="1" applyAlignment="1">
      <alignment vertical="top"/>
    </xf>
    <xf numFmtId="0" fontId="24" fillId="0" borderId="20" xfId="0" applyFont="1" applyBorder="1" applyAlignment="1">
      <alignment horizontal="center" vertical="center"/>
    </xf>
    <xf numFmtId="0" fontId="19" fillId="0" borderId="17" xfId="0" applyFont="1" applyBorder="1" applyAlignment="1">
      <alignment horizontal="center" vertical="top" textRotation="255"/>
    </xf>
    <xf numFmtId="0" fontId="19" fillId="0" borderId="0" xfId="0" applyFont="1" applyAlignment="1">
      <alignment horizontal="center" vertical="top" textRotation="255"/>
    </xf>
    <xf numFmtId="0" fontId="18" fillId="0" borderId="9" xfId="0" applyFont="1" applyBorder="1" applyAlignment="1">
      <alignment horizontal="center" vertical="center" wrapText="1"/>
    </xf>
    <xf numFmtId="0" fontId="17" fillId="0" borderId="11" xfId="0" applyFont="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26" fillId="0" borderId="34" xfId="0" applyFont="1" applyBorder="1" applyAlignment="1">
      <alignment vertical="top"/>
    </xf>
    <xf numFmtId="0" fontId="26" fillId="0" borderId="17" xfId="0" applyFont="1" applyBorder="1" applyAlignment="1">
      <alignment vertical="top"/>
    </xf>
    <xf numFmtId="0" fontId="26" fillId="0" borderId="22" xfId="0" applyFont="1" applyBorder="1" applyAlignment="1">
      <alignment vertical="top"/>
    </xf>
    <xf numFmtId="0" fontId="34" fillId="0" borderId="18" xfId="0" applyFont="1" applyBorder="1" applyAlignment="1">
      <alignment horizontal="right" vertical="center"/>
    </xf>
    <xf numFmtId="0" fontId="22" fillId="0" borderId="109" xfId="0" applyFont="1" applyBorder="1" applyAlignment="1">
      <alignment horizontal="center" vertical="center"/>
    </xf>
    <xf numFmtId="0" fontId="17" fillId="0" borderId="0" xfId="0" applyFont="1" applyAlignment="1">
      <alignment horizontal="distributed" vertical="center"/>
    </xf>
    <xf numFmtId="0" fontId="17" fillId="0" borderId="13" xfId="0" applyFont="1" applyBorder="1" applyAlignment="1">
      <alignment horizontal="distributed" vertical="center"/>
    </xf>
    <xf numFmtId="186" fontId="20" fillId="0" borderId="17" xfId="0" applyNumberFormat="1" applyFont="1" applyBorder="1" applyAlignment="1">
      <alignment horizontal="center" vertical="center"/>
    </xf>
    <xf numFmtId="186" fontId="20" fillId="0" borderId="0" xfId="0" applyNumberFormat="1" applyFont="1" applyAlignment="1">
      <alignment horizontal="center" vertical="center"/>
    </xf>
    <xf numFmtId="186" fontId="20" fillId="0" borderId="20" xfId="0" applyNumberFormat="1" applyFont="1" applyBorder="1" applyAlignment="1">
      <alignment horizontal="center" vertical="center"/>
    </xf>
    <xf numFmtId="186" fontId="20" fillId="0" borderId="22" xfId="0" applyNumberFormat="1" applyFont="1" applyBorder="1" applyAlignment="1">
      <alignment horizontal="center" vertical="center"/>
    </xf>
    <xf numFmtId="186" fontId="20" fillId="0" borderId="8" xfId="0" applyNumberFormat="1" applyFont="1" applyBorder="1" applyAlignment="1">
      <alignment horizontal="center" vertical="center"/>
    </xf>
    <xf numFmtId="186" fontId="20" fillId="0" borderId="16" xfId="0" applyNumberFormat="1" applyFont="1" applyBorder="1" applyAlignment="1">
      <alignment horizontal="center" vertical="center"/>
    </xf>
    <xf numFmtId="0" fontId="24" fillId="0" borderId="8" xfId="0" applyFont="1" applyBorder="1" applyAlignment="1">
      <alignment vertical="center"/>
    </xf>
    <xf numFmtId="0" fontId="22" fillId="0" borderId="98" xfId="0" applyFont="1" applyBorder="1" applyAlignment="1">
      <alignment horizontal="center" vertical="center"/>
    </xf>
    <xf numFmtId="0" fontId="22" fillId="0" borderId="105" xfId="0" applyFont="1" applyBorder="1" applyAlignment="1">
      <alignment horizontal="center" vertical="center"/>
    </xf>
    <xf numFmtId="0" fontId="22" fillId="0" borderId="97" xfId="0" applyFont="1" applyBorder="1" applyAlignment="1">
      <alignment horizontal="center" vertical="center"/>
    </xf>
    <xf numFmtId="0" fontId="26" fillId="0" borderId="30" xfId="0" applyFont="1" applyBorder="1" applyAlignment="1">
      <alignment vertical="top" wrapText="1"/>
    </xf>
    <xf numFmtId="0" fontId="26" fillId="0" borderId="19" xfId="0" applyFont="1" applyBorder="1" applyAlignment="1">
      <alignment vertical="top" wrapText="1"/>
    </xf>
    <xf numFmtId="0" fontId="26" fillId="0" borderId="31" xfId="0" applyFont="1" applyBorder="1" applyAlignment="1">
      <alignment vertical="top" wrapText="1"/>
    </xf>
    <xf numFmtId="0" fontId="26" fillId="0" borderId="0" xfId="0" applyFont="1" applyAlignment="1">
      <alignment vertical="top" wrapText="1"/>
    </xf>
    <xf numFmtId="0" fontId="26" fillId="0" borderId="34" xfId="0" applyFont="1" applyBorder="1" applyAlignment="1">
      <alignment vertical="top" wrapText="1"/>
    </xf>
    <xf numFmtId="0" fontId="26" fillId="0" borderId="17" xfId="0" applyFont="1" applyBorder="1" applyAlignment="1">
      <alignment vertical="top" wrapText="1"/>
    </xf>
    <xf numFmtId="192" fontId="20" fillId="0" borderId="17" xfId="0" applyNumberFormat="1" applyFont="1" applyBorder="1" applyAlignment="1">
      <alignment horizontal="center" vertical="center"/>
    </xf>
    <xf numFmtId="192" fontId="20" fillId="0" borderId="0" xfId="0" applyNumberFormat="1" applyFont="1" applyAlignment="1">
      <alignment horizontal="center" vertical="center"/>
    </xf>
    <xf numFmtId="192" fontId="20" fillId="0" borderId="20" xfId="0" applyNumberFormat="1" applyFont="1" applyBorder="1" applyAlignment="1">
      <alignment horizontal="center" vertical="center"/>
    </xf>
    <xf numFmtId="192" fontId="20" fillId="0" borderId="22" xfId="0" applyNumberFormat="1" applyFont="1" applyBorder="1" applyAlignment="1">
      <alignment horizontal="center" vertical="center"/>
    </xf>
    <xf numFmtId="192" fontId="20" fillId="0" borderId="8" xfId="0" applyNumberFormat="1" applyFont="1" applyBorder="1" applyAlignment="1">
      <alignment horizontal="center" vertical="center"/>
    </xf>
    <xf numFmtId="192" fontId="20" fillId="0" borderId="16" xfId="0" applyNumberFormat="1" applyFont="1" applyBorder="1" applyAlignment="1">
      <alignment horizontal="center" vertical="center"/>
    </xf>
    <xf numFmtId="0" fontId="26" fillId="0" borderId="0" xfId="0" applyFont="1" applyAlignment="1">
      <alignment horizontal="center" vertical="center"/>
    </xf>
    <xf numFmtId="0" fontId="26" fillId="0" borderId="32" xfId="0" applyFont="1" applyBorder="1" applyAlignment="1">
      <alignment horizontal="center" vertical="center"/>
    </xf>
    <xf numFmtId="0" fontId="26" fillId="0" borderId="28" xfId="0" applyFont="1" applyBorder="1" applyAlignment="1">
      <alignment horizontal="center" vertical="center"/>
    </xf>
    <xf numFmtId="0" fontId="26" fillId="0" borderId="111" xfId="0" applyFont="1" applyBorder="1" applyAlignment="1">
      <alignment horizontal="center" vertical="center"/>
    </xf>
    <xf numFmtId="0" fontId="24" fillId="0" borderId="28" xfId="0" applyFont="1" applyBorder="1" applyAlignment="1">
      <alignment vertical="center"/>
    </xf>
    <xf numFmtId="0" fontId="24" fillId="0" borderId="28" xfId="0" applyFont="1" applyBorder="1" applyAlignment="1">
      <alignment horizontal="center" vertical="center"/>
    </xf>
    <xf numFmtId="0" fontId="34" fillId="0" borderId="95" xfId="0" applyFont="1" applyBorder="1" applyAlignment="1">
      <alignment horizontal="right" vertical="center"/>
    </xf>
    <xf numFmtId="193" fontId="20" fillId="0" borderId="17" xfId="0" applyNumberFormat="1" applyFont="1" applyBorder="1" applyAlignment="1">
      <alignment horizontal="center" vertical="center"/>
    </xf>
    <xf numFmtId="193" fontId="20" fillId="0" borderId="0" xfId="0" applyNumberFormat="1" applyFont="1" applyAlignment="1">
      <alignment horizontal="center" vertical="center"/>
    </xf>
    <xf numFmtId="193" fontId="20" fillId="0" borderId="20" xfId="0" applyNumberFormat="1" applyFont="1" applyBorder="1" applyAlignment="1">
      <alignment horizontal="center" vertical="center"/>
    </xf>
    <xf numFmtId="193" fontId="20" fillId="0" borderId="38" xfId="0" applyNumberFormat="1" applyFont="1" applyBorder="1" applyAlignment="1">
      <alignment horizontal="center" vertical="center"/>
    </xf>
    <xf numFmtId="193" fontId="20" fillId="0" borderId="28" xfId="0" applyNumberFormat="1" applyFont="1" applyBorder="1" applyAlignment="1">
      <alignment horizontal="center" vertical="center"/>
    </xf>
    <xf numFmtId="193" fontId="20" fillId="0" borderId="96" xfId="0" applyNumberFormat="1" applyFont="1" applyBorder="1" applyAlignment="1">
      <alignment horizontal="center" vertical="center"/>
    </xf>
    <xf numFmtId="0" fontId="17" fillId="0" borderId="26" xfId="0" applyFont="1" applyBorder="1" applyAlignment="1">
      <alignment horizontal="distributed" vertical="center" justifyLastLine="1"/>
    </xf>
    <xf numFmtId="0" fontId="17" fillId="0" borderId="0" xfId="0" applyFont="1" applyAlignment="1">
      <alignment horizontal="distributed" vertical="center" justifyLastLine="1"/>
    </xf>
    <xf numFmtId="0" fontId="17" fillId="0" borderId="32" xfId="0" applyFont="1" applyBorder="1" applyAlignment="1">
      <alignment horizontal="distributed" vertical="center" justifyLastLine="1"/>
    </xf>
    <xf numFmtId="0" fontId="26" fillId="0" borderId="39" xfId="0" applyFont="1" applyBorder="1" applyAlignment="1">
      <alignment vertical="top" wrapText="1"/>
    </xf>
    <xf numFmtId="0" fontId="26" fillId="0" borderId="24" xfId="0" applyFont="1" applyBorder="1" applyAlignment="1">
      <alignment vertical="top" wrapText="1"/>
    </xf>
    <xf numFmtId="0" fontId="26" fillId="0" borderId="112" xfId="0" applyFont="1" applyBorder="1" applyAlignment="1">
      <alignment vertical="top" wrapText="1"/>
    </xf>
    <xf numFmtId="0" fontId="26" fillId="0" borderId="28" xfId="0" applyFont="1" applyBorder="1" applyAlignment="1">
      <alignment vertical="top" wrapText="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201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s>
  <tableStyles count="0" defaultTableStyle="TableStyleMedium9" defaultPivotStyle="PivotStyleLight16"/>
  <colors>
    <mruColors>
      <color rgb="FF0000FF"/>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7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7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7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7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7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7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7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7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7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44</xdr:row>
      <xdr:rowOff>19050</xdr:rowOff>
    </xdr:from>
    <xdr:to>
      <xdr:col>14</xdr:col>
      <xdr:colOff>47625</xdr:colOff>
      <xdr:row>52</xdr:row>
      <xdr:rowOff>161925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680960"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5226454" y="5466138"/>
          <a:ext cx="47625" cy="4809779"/>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32" name="グループ化 70">
          <a:extLst>
            <a:ext uri="{FF2B5EF4-FFF2-40B4-BE49-F238E27FC236}">
              <a16:creationId xmlns:a16="http://schemas.microsoft.com/office/drawing/2014/main" id="{00000000-0008-0000-0700-000020000000}"/>
            </a:ext>
          </a:extLst>
        </xdr:cNvPr>
        <xdr:cNvGrpSpPr>
          <a:grpSpLocks/>
        </xdr:cNvGrpSpPr>
      </xdr:nvGrpSpPr>
      <xdr:grpSpPr bwMode="auto">
        <a:xfrm>
          <a:off x="7705725" y="7791450"/>
          <a:ext cx="1314450" cy="590550"/>
          <a:chOff x="7702323" y="5410200"/>
          <a:chExt cx="1319892" cy="586633"/>
        </a:xfrm>
      </xdr:grpSpPr>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34" name="グループ化 69">
            <a:extLst>
              <a:ext uri="{FF2B5EF4-FFF2-40B4-BE49-F238E27FC236}">
                <a16:creationId xmlns:a16="http://schemas.microsoft.com/office/drawing/2014/main" id="{00000000-0008-0000-0700-000022000000}"/>
              </a:ext>
            </a:extLst>
          </xdr:cNvPr>
          <xdr:cNvGrpSpPr>
            <a:grpSpLocks/>
          </xdr:cNvGrpSpPr>
        </xdr:nvGrpSpPr>
        <xdr:grpSpPr bwMode="auto">
          <a:xfrm>
            <a:off x="7702323" y="5648326"/>
            <a:ext cx="685800" cy="229506"/>
            <a:chOff x="7702323" y="5648326"/>
            <a:chExt cx="685800" cy="229506"/>
          </a:xfrm>
        </xdr:grpSpPr>
        <xdr:cxnSp macro="">
          <xdr:nvCxnSpPr>
            <xdr:cNvPr id="39" name="直線矢印コネクタ 6">
              <a:extLst>
                <a:ext uri="{FF2B5EF4-FFF2-40B4-BE49-F238E27FC236}">
                  <a16:creationId xmlns:a16="http://schemas.microsoft.com/office/drawing/2014/main" id="{00000000-0008-0000-0700-00002700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40" name="直線コネクタ 25">
              <a:extLst>
                <a:ext uri="{FF2B5EF4-FFF2-40B4-BE49-F238E27FC236}">
                  <a16:creationId xmlns:a16="http://schemas.microsoft.com/office/drawing/2014/main" id="{00000000-0008-0000-0700-00002800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35" name="グループ化 65">
            <a:extLst>
              <a:ext uri="{FF2B5EF4-FFF2-40B4-BE49-F238E27FC236}">
                <a16:creationId xmlns:a16="http://schemas.microsoft.com/office/drawing/2014/main" id="{00000000-0008-0000-0700-000023000000}"/>
              </a:ext>
            </a:extLst>
          </xdr:cNvPr>
          <xdr:cNvGrpSpPr>
            <a:grpSpLocks/>
          </xdr:cNvGrpSpPr>
        </xdr:nvGrpSpPr>
        <xdr:grpSpPr bwMode="auto">
          <a:xfrm>
            <a:off x="7896226" y="5410200"/>
            <a:ext cx="200818" cy="470126"/>
            <a:chOff x="7896226" y="5410200"/>
            <a:chExt cx="200818" cy="470126"/>
          </a:xfrm>
        </xdr:grpSpPr>
        <xdr:cxnSp macro="">
          <xdr:nvCxnSpPr>
            <xdr:cNvPr id="37" name="直線矢印コネクタ 26">
              <a:extLst>
                <a:ext uri="{FF2B5EF4-FFF2-40B4-BE49-F238E27FC236}">
                  <a16:creationId xmlns:a16="http://schemas.microsoft.com/office/drawing/2014/main" id="{00000000-0008-0000-0700-00002500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38" name="直線コネクタ 25">
              <a:extLst>
                <a:ext uri="{FF2B5EF4-FFF2-40B4-BE49-F238E27FC236}">
                  <a16:creationId xmlns:a16="http://schemas.microsoft.com/office/drawing/2014/main" id="{00000000-0008-0000-0700-00002600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8989490"/>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10944186" y="8131206"/>
          <a:ext cx="735889" cy="240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14003269" y="7989890"/>
          <a:ext cx="735889" cy="240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927069" y="7037563"/>
          <a:ext cx="897814" cy="23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409890" y="4156822"/>
          <a:ext cx="504264" cy="392766"/>
          <a:chOff x="5200650" y="409575"/>
          <a:chExt cx="495300"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200650" y="457200"/>
            <a:ext cx="495300" cy="342900"/>
            <a:chOff x="5638800" y="295275"/>
            <a:chExt cx="495300" cy="342900"/>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696385" y="5413562"/>
          <a:ext cx="523315" cy="393887"/>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384301" y="4156822"/>
          <a:ext cx="504265" cy="392766"/>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795247" y="4156822"/>
          <a:ext cx="513790" cy="392766"/>
          <a:chOff x="5200650" y="409575"/>
          <a:chExt cx="495300"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7200"/>
            <a:ext cx="495300" cy="342900"/>
            <a:chOff x="5638800" y="295275"/>
            <a:chExt cx="495300" cy="342900"/>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384301" y="2207559"/>
          <a:ext cx="513790" cy="388284"/>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476625" y="3662082"/>
          <a:ext cx="513790" cy="393887"/>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795247" y="3662082"/>
          <a:ext cx="513790" cy="384362"/>
          <a:chOff x="5200650" y="409575"/>
          <a:chExt cx="495300"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7400365" y="3652557"/>
          <a:ext cx="513789" cy="393887"/>
          <a:chOff x="5200650" y="409575"/>
          <a:chExt cx="495300"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256865" y="4156822"/>
          <a:ext cx="504264" cy="384362"/>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10142444" y="5404037"/>
          <a:ext cx="523315" cy="393887"/>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705910" y="5927351"/>
          <a:ext cx="523315" cy="384362"/>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10132919" y="5917826"/>
          <a:ext cx="523315" cy="393887"/>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696385" y="6916831"/>
          <a:ext cx="523315" cy="393887"/>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10123394" y="6916831"/>
          <a:ext cx="523315" cy="393887"/>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5080747" y="2907926"/>
          <a:ext cx="513790" cy="394448"/>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51</xdr:col>
      <xdr:colOff>82923</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703108" y="6408084"/>
          <a:ext cx="523315" cy="393887"/>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10130117" y="6408084"/>
          <a:ext cx="523315" cy="393887"/>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zoomScaleNormal="75" zoomScaleSheetLayoutView="100" workbookViewId="0">
      <selection activeCell="J10" sqref="J10:T12"/>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3"/>
      <c r="Y2" s="3"/>
    </row>
    <row r="3" spans="1:45"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c r="B4" s="2" t="s">
        <v>9</v>
      </c>
      <c r="U4" s="6" t="s">
        <v>338</v>
      </c>
      <c r="V4" s="4"/>
      <c r="W4" s="4"/>
      <c r="X4" s="4"/>
      <c r="Y4" s="4"/>
      <c r="AC4" s="9"/>
    </row>
    <row r="5" spans="1:45" ht="13.15" customHeight="1">
      <c r="M5" s="7"/>
      <c r="N5" s="366" t="s">
        <v>40</v>
      </c>
      <c r="O5" s="366"/>
      <c r="P5" s="366"/>
      <c r="Q5" s="366"/>
      <c r="R5" s="366"/>
      <c r="S5" s="366"/>
      <c r="T5" s="366"/>
      <c r="U5" s="366"/>
      <c r="V5" s="366"/>
      <c r="W5" s="366"/>
      <c r="X5" s="366"/>
      <c r="Y5" s="366"/>
      <c r="Z5" s="366"/>
      <c r="AA5" s="366"/>
      <c r="AB5" s="366"/>
      <c r="AC5" s="366"/>
      <c r="AD5" s="366"/>
      <c r="AE5" s="366"/>
      <c r="AF5" s="7"/>
      <c r="AM5" s="354" t="s">
        <v>274</v>
      </c>
      <c r="AN5" s="576"/>
      <c r="AO5" s="576"/>
      <c r="AP5" s="577"/>
    </row>
    <row r="6" spans="1:45" ht="13.15" customHeight="1">
      <c r="M6" s="8"/>
      <c r="N6" s="367"/>
      <c r="O6" s="367"/>
      <c r="P6" s="367"/>
      <c r="Q6" s="367"/>
      <c r="R6" s="367"/>
      <c r="S6" s="367"/>
      <c r="T6" s="367"/>
      <c r="U6" s="367"/>
      <c r="V6" s="367"/>
      <c r="W6" s="367"/>
      <c r="X6" s="367"/>
      <c r="Y6" s="367"/>
      <c r="Z6" s="367"/>
      <c r="AA6" s="367"/>
      <c r="AB6" s="367"/>
      <c r="AC6" s="367"/>
      <c r="AD6" s="367"/>
      <c r="AE6" s="367"/>
      <c r="AF6" s="8"/>
      <c r="AM6" s="578"/>
      <c r="AN6" s="579"/>
      <c r="AO6" s="579"/>
      <c r="AP6" s="580"/>
    </row>
    <row r="7" spans="1:45" ht="12.75" customHeight="1">
      <c r="AM7" s="268"/>
      <c r="AN7" s="268"/>
    </row>
    <row r="8" spans="1:45" ht="6" customHeight="1"/>
    <row r="9" spans="1:45" ht="12" customHeight="1">
      <c r="B9" s="368" t="s">
        <v>2</v>
      </c>
      <c r="C9" s="369"/>
      <c r="D9" s="369"/>
      <c r="E9" s="369"/>
      <c r="F9" s="369"/>
      <c r="G9" s="369"/>
      <c r="H9" s="369"/>
      <c r="I9" s="370"/>
      <c r="J9" s="373" t="s">
        <v>10</v>
      </c>
      <c r="K9" s="373"/>
      <c r="L9" s="269" t="s">
        <v>3</v>
      </c>
      <c r="M9" s="373" t="s">
        <v>11</v>
      </c>
      <c r="N9" s="373"/>
      <c r="O9" s="374" t="s">
        <v>12</v>
      </c>
      <c r="P9" s="373"/>
      <c r="Q9" s="373"/>
      <c r="R9" s="373"/>
      <c r="S9" s="373"/>
      <c r="T9" s="373"/>
      <c r="U9" s="373" t="s">
        <v>13</v>
      </c>
      <c r="V9" s="373"/>
      <c r="W9" s="373"/>
      <c r="AL9" s="514"/>
      <c r="AM9" s="633"/>
      <c r="AN9" s="447" t="s">
        <v>4</v>
      </c>
      <c r="AO9" s="447"/>
      <c r="AP9" s="376">
        <f>'報告書（事業主控）'!AP9</f>
        <v>1</v>
      </c>
      <c r="AQ9" s="376"/>
      <c r="AR9" s="447" t="s">
        <v>5</v>
      </c>
      <c r="AS9" s="450"/>
    </row>
    <row r="10" spans="1:45" ht="13.9" customHeight="1">
      <c r="B10" s="369"/>
      <c r="C10" s="369"/>
      <c r="D10" s="369"/>
      <c r="E10" s="369"/>
      <c r="F10" s="369"/>
      <c r="G10" s="369"/>
      <c r="H10" s="369"/>
      <c r="I10" s="370"/>
      <c r="J10" s="562" t="s">
        <v>378</v>
      </c>
      <c r="K10" s="645" t="s">
        <v>379</v>
      </c>
      <c r="L10" s="562" t="s">
        <v>380</v>
      </c>
      <c r="M10" s="643" t="s">
        <v>380</v>
      </c>
      <c r="N10" s="631" t="s">
        <v>378</v>
      </c>
      <c r="O10" s="562" t="s">
        <v>381</v>
      </c>
      <c r="P10" s="627" t="s">
        <v>382</v>
      </c>
      <c r="Q10" s="627" t="s">
        <v>381</v>
      </c>
      <c r="R10" s="627" t="s">
        <v>383</v>
      </c>
      <c r="S10" s="627" t="s">
        <v>380</v>
      </c>
      <c r="T10" s="631" t="s">
        <v>384</v>
      </c>
      <c r="U10" s="562">
        <f>'報告書（事業主控）'!U10</f>
        <v>0</v>
      </c>
      <c r="V10" s="627">
        <f>'報告書（事業主控）'!V10</f>
        <v>0</v>
      </c>
      <c r="W10" s="629">
        <f>'報告書（事業主控）'!W10</f>
        <v>0</v>
      </c>
      <c r="AL10" s="634"/>
      <c r="AM10" s="635"/>
      <c r="AN10" s="448"/>
      <c r="AO10" s="448"/>
      <c r="AP10" s="378"/>
      <c r="AQ10" s="378"/>
      <c r="AR10" s="448"/>
      <c r="AS10" s="451"/>
    </row>
    <row r="11" spans="1:45" ht="9" customHeight="1">
      <c r="B11" s="369"/>
      <c r="C11" s="369"/>
      <c r="D11" s="369"/>
      <c r="E11" s="369"/>
      <c r="F11" s="369"/>
      <c r="G11" s="369"/>
      <c r="H11" s="369"/>
      <c r="I11" s="370"/>
      <c r="J11" s="563"/>
      <c r="K11" s="646"/>
      <c r="L11" s="563"/>
      <c r="M11" s="644"/>
      <c r="N11" s="632"/>
      <c r="O11" s="563"/>
      <c r="P11" s="628"/>
      <c r="Q11" s="628"/>
      <c r="R11" s="628"/>
      <c r="S11" s="628"/>
      <c r="T11" s="632"/>
      <c r="U11" s="563"/>
      <c r="V11" s="628"/>
      <c r="W11" s="630"/>
      <c r="AL11" s="636"/>
      <c r="AM11" s="637"/>
      <c r="AN11" s="449"/>
      <c r="AO11" s="449"/>
      <c r="AP11" s="380"/>
      <c r="AQ11" s="380"/>
      <c r="AR11" s="449"/>
      <c r="AS11" s="452"/>
    </row>
    <row r="12" spans="1:45" ht="6" customHeight="1">
      <c r="B12" s="371"/>
      <c r="C12" s="371"/>
      <c r="D12" s="371"/>
      <c r="E12" s="371"/>
      <c r="F12" s="371"/>
      <c r="G12" s="371"/>
      <c r="H12" s="371"/>
      <c r="I12" s="372"/>
      <c r="J12" s="563"/>
      <c r="K12" s="646"/>
      <c r="L12" s="563"/>
      <c r="M12" s="644"/>
      <c r="N12" s="632"/>
      <c r="O12" s="563"/>
      <c r="P12" s="628"/>
      <c r="Q12" s="628"/>
      <c r="R12" s="628"/>
      <c r="S12" s="628"/>
      <c r="T12" s="632"/>
      <c r="U12" s="563"/>
      <c r="V12" s="628"/>
      <c r="W12" s="630"/>
    </row>
    <row r="13" spans="1:45" s="3" customFormat="1" ht="15" customHeight="1">
      <c r="A13" s="1"/>
      <c r="B13" s="423" t="s">
        <v>14</v>
      </c>
      <c r="C13" s="424"/>
      <c r="D13" s="424"/>
      <c r="E13" s="424"/>
      <c r="F13" s="424"/>
      <c r="G13" s="424"/>
      <c r="H13" s="424"/>
      <c r="I13" s="425"/>
      <c r="J13" s="423" t="s">
        <v>6</v>
      </c>
      <c r="K13" s="424"/>
      <c r="L13" s="424"/>
      <c r="M13" s="424"/>
      <c r="N13" s="432"/>
      <c r="O13" s="435" t="s">
        <v>15</v>
      </c>
      <c r="P13" s="424"/>
      <c r="Q13" s="424"/>
      <c r="R13" s="424"/>
      <c r="S13" s="424"/>
      <c r="T13" s="424"/>
      <c r="U13" s="425"/>
      <c r="V13" s="270" t="s">
        <v>339</v>
      </c>
      <c r="W13" s="271"/>
      <c r="X13" s="271"/>
      <c r="Y13" s="438" t="s">
        <v>340</v>
      </c>
      <c r="Z13" s="438"/>
      <c r="AA13" s="438"/>
      <c r="AB13" s="438"/>
      <c r="AC13" s="438"/>
      <c r="AD13" s="438"/>
      <c r="AE13" s="438"/>
      <c r="AF13" s="438"/>
      <c r="AG13" s="438"/>
      <c r="AH13" s="438"/>
      <c r="AI13" s="271"/>
      <c r="AJ13" s="271"/>
      <c r="AK13" s="272"/>
      <c r="AL13" s="273" t="s">
        <v>341</v>
      </c>
      <c r="AM13" s="274"/>
      <c r="AN13" s="439" t="s">
        <v>342</v>
      </c>
      <c r="AO13" s="439"/>
      <c r="AP13" s="439"/>
      <c r="AQ13" s="439"/>
      <c r="AR13" s="439"/>
      <c r="AS13" s="440"/>
    </row>
    <row r="14" spans="1:45" s="3" customFormat="1" ht="13.9" customHeight="1">
      <c r="A14" s="1"/>
      <c r="B14" s="426"/>
      <c r="C14" s="427"/>
      <c r="D14" s="427"/>
      <c r="E14" s="427"/>
      <c r="F14" s="427"/>
      <c r="G14" s="427"/>
      <c r="H14" s="427"/>
      <c r="I14" s="428"/>
      <c r="J14" s="426"/>
      <c r="K14" s="427"/>
      <c r="L14" s="427"/>
      <c r="M14" s="427"/>
      <c r="N14" s="433"/>
      <c r="O14" s="436"/>
      <c r="P14" s="427"/>
      <c r="Q14" s="427"/>
      <c r="R14" s="427"/>
      <c r="S14" s="427"/>
      <c r="T14" s="427"/>
      <c r="U14" s="428"/>
      <c r="V14" s="385" t="s">
        <v>7</v>
      </c>
      <c r="W14" s="386"/>
      <c r="X14" s="386"/>
      <c r="Y14" s="387"/>
      <c r="Z14" s="391" t="s">
        <v>16</v>
      </c>
      <c r="AA14" s="392"/>
      <c r="AB14" s="392"/>
      <c r="AC14" s="393"/>
      <c r="AD14" s="397" t="s">
        <v>17</v>
      </c>
      <c r="AE14" s="398"/>
      <c r="AF14" s="398"/>
      <c r="AG14" s="399"/>
      <c r="AH14" s="619" t="s">
        <v>58</v>
      </c>
      <c r="AI14" s="447"/>
      <c r="AJ14" s="447"/>
      <c r="AK14" s="450"/>
      <c r="AL14" s="409" t="s">
        <v>18</v>
      </c>
      <c r="AM14" s="410"/>
      <c r="AN14" s="413" t="s">
        <v>19</v>
      </c>
      <c r="AO14" s="414"/>
      <c r="AP14" s="414"/>
      <c r="AQ14" s="414"/>
      <c r="AR14" s="415"/>
      <c r="AS14" s="416"/>
    </row>
    <row r="15" spans="1:45" s="3" customFormat="1" ht="13.9" customHeight="1">
      <c r="A15" s="1"/>
      <c r="B15" s="429"/>
      <c r="C15" s="430"/>
      <c r="D15" s="430"/>
      <c r="E15" s="430"/>
      <c r="F15" s="430"/>
      <c r="G15" s="430"/>
      <c r="H15" s="430"/>
      <c r="I15" s="431"/>
      <c r="J15" s="429"/>
      <c r="K15" s="430"/>
      <c r="L15" s="430"/>
      <c r="M15" s="430"/>
      <c r="N15" s="434"/>
      <c r="O15" s="437"/>
      <c r="P15" s="430"/>
      <c r="Q15" s="430"/>
      <c r="R15" s="430"/>
      <c r="S15" s="430"/>
      <c r="T15" s="430"/>
      <c r="U15" s="431"/>
      <c r="V15" s="388"/>
      <c r="W15" s="389"/>
      <c r="X15" s="389"/>
      <c r="Y15" s="390"/>
      <c r="Z15" s="394"/>
      <c r="AA15" s="395"/>
      <c r="AB15" s="395"/>
      <c r="AC15" s="396"/>
      <c r="AD15" s="400"/>
      <c r="AE15" s="401"/>
      <c r="AF15" s="401"/>
      <c r="AG15" s="402"/>
      <c r="AH15" s="620"/>
      <c r="AI15" s="449"/>
      <c r="AJ15" s="449"/>
      <c r="AK15" s="452"/>
      <c r="AL15" s="411"/>
      <c r="AM15" s="412"/>
      <c r="AN15" s="419"/>
      <c r="AO15" s="419"/>
      <c r="AP15" s="419"/>
      <c r="AQ15" s="419"/>
      <c r="AR15" s="419"/>
      <c r="AS15" s="420"/>
    </row>
    <row r="16" spans="1:45" ht="18" customHeight="1">
      <c r="B16" s="612">
        <f>'報告書（事業主控）'!B16</f>
        <v>0</v>
      </c>
      <c r="C16" s="613"/>
      <c r="D16" s="613"/>
      <c r="E16" s="613"/>
      <c r="F16" s="613"/>
      <c r="G16" s="613"/>
      <c r="H16" s="613"/>
      <c r="I16" s="614"/>
      <c r="J16" s="612">
        <f>'報告書（事業主控）'!J16</f>
        <v>0</v>
      </c>
      <c r="K16" s="613"/>
      <c r="L16" s="613"/>
      <c r="M16" s="613"/>
      <c r="N16" s="615"/>
      <c r="O16" s="275">
        <f>'報告書（事業主控）'!O16</f>
        <v>0</v>
      </c>
      <c r="P16" s="276" t="s">
        <v>0</v>
      </c>
      <c r="Q16" s="275">
        <f>'報告書（事業主控）'!Q16</f>
        <v>0</v>
      </c>
      <c r="R16" s="276" t="s">
        <v>1</v>
      </c>
      <c r="S16" s="275">
        <f>'報告書（事業主控）'!S16</f>
        <v>0</v>
      </c>
      <c r="T16" s="477" t="s">
        <v>20</v>
      </c>
      <c r="U16" s="477"/>
      <c r="V16" s="592">
        <f>'報告書（事業主控）'!V16:X16</f>
        <v>0</v>
      </c>
      <c r="W16" s="593"/>
      <c r="X16" s="593"/>
      <c r="Y16" s="277" t="s">
        <v>8</v>
      </c>
      <c r="Z16" s="278"/>
      <c r="AA16" s="279"/>
      <c r="AB16" s="279"/>
      <c r="AC16" s="277" t="s">
        <v>8</v>
      </c>
      <c r="AD16" s="278"/>
      <c r="AE16" s="279"/>
      <c r="AF16" s="279"/>
      <c r="AG16" s="280" t="s">
        <v>8</v>
      </c>
      <c r="AH16" s="616">
        <f>'報告書（事業主控）'!AH16</f>
        <v>0</v>
      </c>
      <c r="AI16" s="617"/>
      <c r="AJ16" s="617"/>
      <c r="AK16" s="618"/>
      <c r="AL16" s="278"/>
      <c r="AM16" s="281"/>
      <c r="AN16" s="589">
        <f>'報告書（事業主控）'!AN16</f>
        <v>0</v>
      </c>
      <c r="AO16" s="590"/>
      <c r="AP16" s="590"/>
      <c r="AQ16" s="590"/>
      <c r="AR16" s="590"/>
      <c r="AS16" s="280" t="s">
        <v>8</v>
      </c>
    </row>
    <row r="17" spans="2:45" ht="18" customHeight="1">
      <c r="B17" s="638"/>
      <c r="C17" s="639"/>
      <c r="D17" s="639"/>
      <c r="E17" s="639"/>
      <c r="F17" s="639"/>
      <c r="G17" s="639"/>
      <c r="H17" s="639"/>
      <c r="I17" s="640"/>
      <c r="J17" s="638"/>
      <c r="K17" s="639"/>
      <c r="L17" s="639"/>
      <c r="M17" s="639"/>
      <c r="N17" s="641"/>
      <c r="O17" s="32">
        <f>'報告書（事業主控）'!O17</f>
        <v>0</v>
      </c>
      <c r="P17" s="11" t="s">
        <v>0</v>
      </c>
      <c r="Q17" s="32">
        <f>'報告書（事業主控）'!Q17</f>
        <v>0</v>
      </c>
      <c r="R17" s="11" t="s">
        <v>1</v>
      </c>
      <c r="S17" s="32">
        <f>'報告書（事業主控）'!S17</f>
        <v>0</v>
      </c>
      <c r="T17" s="483" t="s">
        <v>21</v>
      </c>
      <c r="U17" s="483"/>
      <c r="V17" s="586">
        <f>'報告書（事業主控）'!V17</f>
        <v>0</v>
      </c>
      <c r="W17" s="587"/>
      <c r="X17" s="587"/>
      <c r="Y17" s="587"/>
      <c r="Z17" s="586">
        <f>'報告書（事業主控）'!Z17</f>
        <v>0</v>
      </c>
      <c r="AA17" s="587"/>
      <c r="AB17" s="587"/>
      <c r="AC17" s="587"/>
      <c r="AD17" s="586">
        <f>'報告書（事業主控）'!AD17</f>
        <v>0</v>
      </c>
      <c r="AE17" s="587"/>
      <c r="AF17" s="587"/>
      <c r="AG17" s="587"/>
      <c r="AH17" s="586">
        <f>'報告書（事業主控）'!AH17</f>
        <v>0</v>
      </c>
      <c r="AI17" s="587"/>
      <c r="AJ17" s="587"/>
      <c r="AK17" s="588"/>
      <c r="AL17" s="465">
        <f>'報告書（事業主控）'!AL17</f>
        <v>0</v>
      </c>
      <c r="AM17" s="584"/>
      <c r="AN17" s="582">
        <f>'報告書（事業主控）'!AN17</f>
        <v>0</v>
      </c>
      <c r="AO17" s="583"/>
      <c r="AP17" s="583"/>
      <c r="AQ17" s="583"/>
      <c r="AR17" s="583"/>
      <c r="AS17" s="238"/>
    </row>
    <row r="18" spans="2:45" ht="18" customHeight="1">
      <c r="B18" s="612">
        <f>'報告書（事業主控）'!B18</f>
        <v>0</v>
      </c>
      <c r="C18" s="613"/>
      <c r="D18" s="613"/>
      <c r="E18" s="613"/>
      <c r="F18" s="613"/>
      <c r="G18" s="613"/>
      <c r="H18" s="613"/>
      <c r="I18" s="614"/>
      <c r="J18" s="612">
        <f>'報告書（事業主控）'!J18</f>
        <v>0</v>
      </c>
      <c r="K18" s="613"/>
      <c r="L18" s="613"/>
      <c r="M18" s="613"/>
      <c r="N18" s="615"/>
      <c r="O18" s="275">
        <f>'報告書（事業主控）'!O18</f>
        <v>0</v>
      </c>
      <c r="P18" s="276" t="s">
        <v>0</v>
      </c>
      <c r="Q18" s="275">
        <f>'報告書（事業主控）'!Q18</f>
        <v>0</v>
      </c>
      <c r="R18" s="276" t="s">
        <v>1</v>
      </c>
      <c r="S18" s="275">
        <f>'報告書（事業主控）'!S18</f>
        <v>0</v>
      </c>
      <c r="T18" s="477" t="s">
        <v>20</v>
      </c>
      <c r="U18" s="477"/>
      <c r="V18" s="592">
        <f>'報告書（事業主控）'!V18:X18</f>
        <v>0</v>
      </c>
      <c r="W18" s="593"/>
      <c r="X18" s="593"/>
      <c r="Y18" s="282"/>
      <c r="Z18" s="283"/>
      <c r="AA18" s="284"/>
      <c r="AB18" s="284"/>
      <c r="AC18" s="282"/>
      <c r="AD18" s="283"/>
      <c r="AE18" s="284"/>
      <c r="AF18" s="284"/>
      <c r="AG18" s="282"/>
      <c r="AH18" s="589">
        <f>'報告書（事業主控）'!AH18</f>
        <v>0</v>
      </c>
      <c r="AI18" s="590"/>
      <c r="AJ18" s="590"/>
      <c r="AK18" s="591"/>
      <c r="AL18" s="283"/>
      <c r="AM18" s="285"/>
      <c r="AN18" s="589">
        <f>'報告書（事業主控）'!AN18</f>
        <v>0</v>
      </c>
      <c r="AO18" s="590"/>
      <c r="AP18" s="590"/>
      <c r="AQ18" s="590"/>
      <c r="AR18" s="590"/>
      <c r="AS18" s="286"/>
    </row>
    <row r="19" spans="2:45" ht="18" customHeight="1">
      <c r="B19" s="638"/>
      <c r="C19" s="639"/>
      <c r="D19" s="639"/>
      <c r="E19" s="639"/>
      <c r="F19" s="639"/>
      <c r="G19" s="639"/>
      <c r="H19" s="639"/>
      <c r="I19" s="640"/>
      <c r="J19" s="638"/>
      <c r="K19" s="639"/>
      <c r="L19" s="639"/>
      <c r="M19" s="639"/>
      <c r="N19" s="641"/>
      <c r="O19" s="32">
        <f>'報告書（事業主控）'!O19</f>
        <v>0</v>
      </c>
      <c r="P19" s="11" t="s">
        <v>0</v>
      </c>
      <c r="Q19" s="32">
        <f>'報告書（事業主控）'!Q19</f>
        <v>0</v>
      </c>
      <c r="R19" s="11" t="s">
        <v>1</v>
      </c>
      <c r="S19" s="32">
        <f>'報告書（事業主控）'!S19</f>
        <v>0</v>
      </c>
      <c r="T19" s="483" t="s">
        <v>21</v>
      </c>
      <c r="U19" s="483"/>
      <c r="V19" s="586">
        <f>'報告書（事業主控）'!V19</f>
        <v>0</v>
      </c>
      <c r="W19" s="587"/>
      <c r="X19" s="587"/>
      <c r="Y19" s="587"/>
      <c r="Z19" s="586">
        <f>'報告書（事業主控）'!Z19</f>
        <v>0</v>
      </c>
      <c r="AA19" s="587"/>
      <c r="AB19" s="587"/>
      <c r="AC19" s="587"/>
      <c r="AD19" s="586">
        <f>'報告書（事業主控）'!AD19</f>
        <v>0</v>
      </c>
      <c r="AE19" s="587"/>
      <c r="AF19" s="587"/>
      <c r="AG19" s="587"/>
      <c r="AH19" s="586">
        <f>'報告書（事業主控）'!AH19</f>
        <v>0</v>
      </c>
      <c r="AI19" s="587"/>
      <c r="AJ19" s="587"/>
      <c r="AK19" s="588"/>
      <c r="AL19" s="465">
        <f>'報告書（事業主控）'!AL19</f>
        <v>0</v>
      </c>
      <c r="AM19" s="584"/>
      <c r="AN19" s="582">
        <f>'報告書（事業主控）'!AN19</f>
        <v>0</v>
      </c>
      <c r="AO19" s="583"/>
      <c r="AP19" s="583"/>
      <c r="AQ19" s="583"/>
      <c r="AR19" s="583"/>
      <c r="AS19" s="238"/>
    </row>
    <row r="20" spans="2:45" ht="18" customHeight="1">
      <c r="B20" s="612">
        <f>'報告書（事業主控）'!B20</f>
        <v>0</v>
      </c>
      <c r="C20" s="613"/>
      <c r="D20" s="613"/>
      <c r="E20" s="613"/>
      <c r="F20" s="613"/>
      <c r="G20" s="613"/>
      <c r="H20" s="613"/>
      <c r="I20" s="614"/>
      <c r="J20" s="612">
        <f>'報告書（事業主控）'!J20</f>
        <v>0</v>
      </c>
      <c r="K20" s="613"/>
      <c r="L20" s="613"/>
      <c r="M20" s="613"/>
      <c r="N20" s="615"/>
      <c r="O20" s="275">
        <f>'報告書（事業主控）'!O20</f>
        <v>0</v>
      </c>
      <c r="P20" s="276" t="s">
        <v>31</v>
      </c>
      <c r="Q20" s="275">
        <f>'報告書（事業主控）'!Q20</f>
        <v>0</v>
      </c>
      <c r="R20" s="276" t="s">
        <v>32</v>
      </c>
      <c r="S20" s="275">
        <f>'報告書（事業主控）'!S20</f>
        <v>0</v>
      </c>
      <c r="T20" s="477" t="s">
        <v>33</v>
      </c>
      <c r="U20" s="477"/>
      <c r="V20" s="592">
        <f>'報告書（事業主控）'!V20:X20</f>
        <v>0</v>
      </c>
      <c r="W20" s="593"/>
      <c r="X20" s="593"/>
      <c r="Y20" s="282"/>
      <c r="Z20" s="283"/>
      <c r="AA20" s="284"/>
      <c r="AB20" s="284"/>
      <c r="AC20" s="282"/>
      <c r="AD20" s="283"/>
      <c r="AE20" s="284"/>
      <c r="AF20" s="284"/>
      <c r="AG20" s="282"/>
      <c r="AH20" s="589">
        <f>'報告書（事業主控）'!AH20</f>
        <v>0</v>
      </c>
      <c r="AI20" s="590"/>
      <c r="AJ20" s="590"/>
      <c r="AK20" s="591"/>
      <c r="AL20" s="283"/>
      <c r="AM20" s="285"/>
      <c r="AN20" s="589">
        <f>'報告書（事業主控）'!AN20</f>
        <v>0</v>
      </c>
      <c r="AO20" s="590"/>
      <c r="AP20" s="590"/>
      <c r="AQ20" s="590"/>
      <c r="AR20" s="590"/>
      <c r="AS20" s="286"/>
    </row>
    <row r="21" spans="2:45" ht="18" customHeight="1">
      <c r="B21" s="606"/>
      <c r="C21" s="607"/>
      <c r="D21" s="607"/>
      <c r="E21" s="607"/>
      <c r="F21" s="607"/>
      <c r="G21" s="607"/>
      <c r="H21" s="607"/>
      <c r="I21" s="608"/>
      <c r="J21" s="606"/>
      <c r="K21" s="607"/>
      <c r="L21" s="607"/>
      <c r="M21" s="607"/>
      <c r="N21" s="610"/>
      <c r="O21" s="33">
        <f>'報告書（事業主控）'!O21</f>
        <v>0</v>
      </c>
      <c r="P21" s="235" t="s">
        <v>31</v>
      </c>
      <c r="Q21" s="33">
        <f>'報告書（事業主控）'!Q21</f>
        <v>0</v>
      </c>
      <c r="R21" s="235" t="s">
        <v>32</v>
      </c>
      <c r="S21" s="33">
        <f>'報告書（事業主控）'!S21</f>
        <v>0</v>
      </c>
      <c r="T21" s="611" t="s">
        <v>34</v>
      </c>
      <c r="U21" s="611"/>
      <c r="V21" s="582">
        <f>'報告書（事業主控）'!V21</f>
        <v>0</v>
      </c>
      <c r="W21" s="583"/>
      <c r="X21" s="583"/>
      <c r="Y21" s="585"/>
      <c r="Z21" s="582">
        <f>'報告書（事業主控）'!Z21</f>
        <v>0</v>
      </c>
      <c r="AA21" s="583"/>
      <c r="AB21" s="583"/>
      <c r="AC21" s="583"/>
      <c r="AD21" s="582">
        <f>'報告書（事業主控）'!AD21</f>
        <v>0</v>
      </c>
      <c r="AE21" s="583"/>
      <c r="AF21" s="583"/>
      <c r="AG21" s="583"/>
      <c r="AH21" s="586">
        <f>'報告書（事業主控）'!AH21</f>
        <v>0</v>
      </c>
      <c r="AI21" s="587"/>
      <c r="AJ21" s="587"/>
      <c r="AK21" s="588"/>
      <c r="AL21" s="465">
        <f>'報告書（事業主控）'!AL21</f>
        <v>0</v>
      </c>
      <c r="AM21" s="584"/>
      <c r="AN21" s="582">
        <f>'報告書（事業主控）'!AN21</f>
        <v>0</v>
      </c>
      <c r="AO21" s="583"/>
      <c r="AP21" s="583"/>
      <c r="AQ21" s="583"/>
      <c r="AR21" s="583"/>
      <c r="AS21" s="238"/>
    </row>
    <row r="22" spans="2:45" ht="18" customHeight="1">
      <c r="B22" s="603">
        <f>'報告書（事業主控）'!B22</f>
        <v>0</v>
      </c>
      <c r="C22" s="604"/>
      <c r="D22" s="604"/>
      <c r="E22" s="604"/>
      <c r="F22" s="604"/>
      <c r="G22" s="604"/>
      <c r="H22" s="604"/>
      <c r="I22" s="605"/>
      <c r="J22" s="603">
        <f>'報告書（事業主控）'!J22</f>
        <v>0</v>
      </c>
      <c r="K22" s="604"/>
      <c r="L22" s="604"/>
      <c r="M22" s="604"/>
      <c r="N22" s="609"/>
      <c r="O22" s="32">
        <f>'報告書（事業主控）'!O22</f>
        <v>0</v>
      </c>
      <c r="P22" s="11" t="s">
        <v>31</v>
      </c>
      <c r="Q22" s="32">
        <f>'報告書（事業主控）'!Q22</f>
        <v>0</v>
      </c>
      <c r="R22" s="11" t="s">
        <v>32</v>
      </c>
      <c r="S22" s="32">
        <f>'報告書（事業主控）'!S22</f>
        <v>0</v>
      </c>
      <c r="T22" s="483" t="s">
        <v>33</v>
      </c>
      <c r="U22" s="483"/>
      <c r="V22" s="592">
        <f>'報告書（事業主控）'!V22:X22</f>
        <v>0</v>
      </c>
      <c r="W22" s="593"/>
      <c r="X22" s="593"/>
      <c r="Y22" s="31"/>
      <c r="Z22" s="287"/>
      <c r="AA22" s="239"/>
      <c r="AB22" s="239"/>
      <c r="AC22" s="31"/>
      <c r="AD22" s="287"/>
      <c r="AE22" s="239"/>
      <c r="AF22" s="239"/>
      <c r="AG22" s="31"/>
      <c r="AH22" s="589">
        <f>'報告書（事業主控）'!AH22</f>
        <v>0</v>
      </c>
      <c r="AI22" s="590"/>
      <c r="AJ22" s="590"/>
      <c r="AK22" s="591"/>
      <c r="AL22" s="287"/>
      <c r="AM22" s="288"/>
      <c r="AN22" s="589">
        <f>'報告書（事業主控）'!AN22</f>
        <v>0</v>
      </c>
      <c r="AO22" s="590"/>
      <c r="AP22" s="590"/>
      <c r="AQ22" s="590"/>
      <c r="AR22" s="590"/>
      <c r="AS22" s="286"/>
    </row>
    <row r="23" spans="2:45" ht="18" customHeight="1">
      <c r="B23" s="606"/>
      <c r="C23" s="607"/>
      <c r="D23" s="607"/>
      <c r="E23" s="607"/>
      <c r="F23" s="607"/>
      <c r="G23" s="607"/>
      <c r="H23" s="607"/>
      <c r="I23" s="608"/>
      <c r="J23" s="606"/>
      <c r="K23" s="607"/>
      <c r="L23" s="607"/>
      <c r="M23" s="607"/>
      <c r="N23" s="610"/>
      <c r="O23" s="33">
        <f>'報告書（事業主控）'!O23</f>
        <v>0</v>
      </c>
      <c r="P23" s="235" t="s">
        <v>31</v>
      </c>
      <c r="Q23" s="33">
        <f>'報告書（事業主控）'!Q23</f>
        <v>0</v>
      </c>
      <c r="R23" s="235" t="s">
        <v>32</v>
      </c>
      <c r="S23" s="33">
        <f>'報告書（事業主控）'!S23</f>
        <v>0</v>
      </c>
      <c r="T23" s="611" t="s">
        <v>34</v>
      </c>
      <c r="U23" s="611"/>
      <c r="V23" s="586">
        <f>'報告書（事業主控）'!V23</f>
        <v>0</v>
      </c>
      <c r="W23" s="587"/>
      <c r="X23" s="587"/>
      <c r="Y23" s="587"/>
      <c r="Z23" s="586">
        <f>'報告書（事業主控）'!Z23</f>
        <v>0</v>
      </c>
      <c r="AA23" s="587"/>
      <c r="AB23" s="587"/>
      <c r="AC23" s="587"/>
      <c r="AD23" s="586">
        <f>'報告書（事業主控）'!AD23</f>
        <v>0</v>
      </c>
      <c r="AE23" s="587"/>
      <c r="AF23" s="587"/>
      <c r="AG23" s="587"/>
      <c r="AH23" s="586">
        <f>'報告書（事業主控）'!AH23</f>
        <v>0</v>
      </c>
      <c r="AI23" s="587"/>
      <c r="AJ23" s="587"/>
      <c r="AK23" s="588"/>
      <c r="AL23" s="465">
        <f>'報告書（事業主控）'!AL23</f>
        <v>0</v>
      </c>
      <c r="AM23" s="584"/>
      <c r="AN23" s="582">
        <f>'報告書（事業主控）'!AN23</f>
        <v>0</v>
      </c>
      <c r="AO23" s="583"/>
      <c r="AP23" s="583"/>
      <c r="AQ23" s="583"/>
      <c r="AR23" s="583"/>
      <c r="AS23" s="238"/>
    </row>
    <row r="24" spans="2:45" ht="18" customHeight="1">
      <c r="B24" s="603">
        <f>'報告書（事業主控）'!B24</f>
        <v>0</v>
      </c>
      <c r="C24" s="604"/>
      <c r="D24" s="604"/>
      <c r="E24" s="604"/>
      <c r="F24" s="604"/>
      <c r="G24" s="604"/>
      <c r="H24" s="604"/>
      <c r="I24" s="605"/>
      <c r="J24" s="603">
        <f>'報告書（事業主控）'!J24</f>
        <v>0</v>
      </c>
      <c r="K24" s="604"/>
      <c r="L24" s="604"/>
      <c r="M24" s="604"/>
      <c r="N24" s="609"/>
      <c r="O24" s="32">
        <f>'報告書（事業主控）'!O24</f>
        <v>0</v>
      </c>
      <c r="P24" s="11" t="s">
        <v>31</v>
      </c>
      <c r="Q24" s="32">
        <f>'報告書（事業主控）'!Q24</f>
        <v>0</v>
      </c>
      <c r="R24" s="11" t="s">
        <v>32</v>
      </c>
      <c r="S24" s="32">
        <f>'報告書（事業主控）'!S24</f>
        <v>0</v>
      </c>
      <c r="T24" s="483" t="s">
        <v>33</v>
      </c>
      <c r="U24" s="483"/>
      <c r="V24" s="592">
        <f>'報告書（事業主控）'!V24:X24</f>
        <v>0</v>
      </c>
      <c r="W24" s="593"/>
      <c r="X24" s="593"/>
      <c r="Y24" s="282"/>
      <c r="Z24" s="283"/>
      <c r="AA24" s="284"/>
      <c r="AB24" s="284"/>
      <c r="AC24" s="282"/>
      <c r="AD24" s="283"/>
      <c r="AE24" s="284"/>
      <c r="AF24" s="284"/>
      <c r="AG24" s="282"/>
      <c r="AH24" s="589">
        <f>'報告書（事業主控）'!AH24</f>
        <v>0</v>
      </c>
      <c r="AI24" s="590"/>
      <c r="AJ24" s="590"/>
      <c r="AK24" s="591"/>
      <c r="AL24" s="287"/>
      <c r="AM24" s="288"/>
      <c r="AN24" s="589">
        <f>'報告書（事業主控）'!AN24</f>
        <v>0</v>
      </c>
      <c r="AO24" s="590"/>
      <c r="AP24" s="590"/>
      <c r="AQ24" s="590"/>
      <c r="AR24" s="590"/>
      <c r="AS24" s="286"/>
    </row>
    <row r="25" spans="2:45" ht="18" customHeight="1">
      <c r="B25" s="606"/>
      <c r="C25" s="607"/>
      <c r="D25" s="607"/>
      <c r="E25" s="607"/>
      <c r="F25" s="607"/>
      <c r="G25" s="607"/>
      <c r="H25" s="607"/>
      <c r="I25" s="608"/>
      <c r="J25" s="606"/>
      <c r="K25" s="607"/>
      <c r="L25" s="607"/>
      <c r="M25" s="607"/>
      <c r="N25" s="610"/>
      <c r="O25" s="33">
        <f>'報告書（事業主控）'!O25</f>
        <v>0</v>
      </c>
      <c r="P25" s="235" t="s">
        <v>31</v>
      </c>
      <c r="Q25" s="33">
        <f>'報告書（事業主控）'!Q25</f>
        <v>0</v>
      </c>
      <c r="R25" s="235" t="s">
        <v>32</v>
      </c>
      <c r="S25" s="33">
        <f>'報告書（事業主控）'!S25</f>
        <v>0</v>
      </c>
      <c r="T25" s="611" t="s">
        <v>34</v>
      </c>
      <c r="U25" s="611"/>
      <c r="V25" s="586">
        <f>'報告書（事業主控）'!V25</f>
        <v>0</v>
      </c>
      <c r="W25" s="587"/>
      <c r="X25" s="587"/>
      <c r="Y25" s="587"/>
      <c r="Z25" s="586">
        <f>'報告書（事業主控）'!Z25</f>
        <v>0</v>
      </c>
      <c r="AA25" s="587"/>
      <c r="AB25" s="587"/>
      <c r="AC25" s="587"/>
      <c r="AD25" s="586">
        <f>'報告書（事業主控）'!AD25</f>
        <v>0</v>
      </c>
      <c r="AE25" s="587"/>
      <c r="AF25" s="587"/>
      <c r="AG25" s="587"/>
      <c r="AH25" s="586">
        <f>'報告書（事業主控）'!AH25</f>
        <v>0</v>
      </c>
      <c r="AI25" s="587"/>
      <c r="AJ25" s="587"/>
      <c r="AK25" s="588"/>
      <c r="AL25" s="465">
        <f>'報告書（事業主控）'!AL25</f>
        <v>0</v>
      </c>
      <c r="AM25" s="584"/>
      <c r="AN25" s="582">
        <f>'報告書（事業主控）'!AN25</f>
        <v>0</v>
      </c>
      <c r="AO25" s="583"/>
      <c r="AP25" s="583"/>
      <c r="AQ25" s="583"/>
      <c r="AR25" s="583"/>
      <c r="AS25" s="238"/>
    </row>
    <row r="26" spans="2:45" ht="18" customHeight="1">
      <c r="B26" s="372" t="s">
        <v>343</v>
      </c>
      <c r="C26" s="489"/>
      <c r="D26" s="489"/>
      <c r="E26" s="490"/>
      <c r="F26" s="594">
        <f>'報告書（事業主控）'!F26</f>
        <v>0</v>
      </c>
      <c r="G26" s="595"/>
      <c r="H26" s="595"/>
      <c r="I26" s="595"/>
      <c r="J26" s="595"/>
      <c r="K26" s="595"/>
      <c r="L26" s="595"/>
      <c r="M26" s="595"/>
      <c r="N26" s="596"/>
      <c r="O26" s="372" t="s">
        <v>344</v>
      </c>
      <c r="P26" s="489"/>
      <c r="Q26" s="489"/>
      <c r="R26" s="489"/>
      <c r="S26" s="489"/>
      <c r="T26" s="489"/>
      <c r="U26" s="490"/>
      <c r="V26" s="589">
        <f>'報告書（事業主控）'!V26</f>
        <v>0</v>
      </c>
      <c r="W26" s="590"/>
      <c r="X26" s="590"/>
      <c r="Y26" s="591"/>
      <c r="Z26" s="283"/>
      <c r="AA26" s="284"/>
      <c r="AB26" s="284"/>
      <c r="AC26" s="282"/>
      <c r="AD26" s="283"/>
      <c r="AE26" s="284"/>
      <c r="AF26" s="284"/>
      <c r="AG26" s="282"/>
      <c r="AH26" s="589">
        <f>'報告書（事業主控）'!AH26</f>
        <v>0</v>
      </c>
      <c r="AI26" s="590"/>
      <c r="AJ26" s="590"/>
      <c r="AK26" s="591"/>
      <c r="AL26" s="283"/>
      <c r="AM26" s="285"/>
      <c r="AN26" s="589">
        <f>'報告書（事業主控）'!AN26</f>
        <v>0</v>
      </c>
      <c r="AO26" s="590"/>
      <c r="AP26" s="590"/>
      <c r="AQ26" s="590"/>
      <c r="AR26" s="590"/>
      <c r="AS26" s="286"/>
    </row>
    <row r="27" spans="2:45" ht="18" customHeight="1">
      <c r="B27" s="491"/>
      <c r="C27" s="492"/>
      <c r="D27" s="492"/>
      <c r="E27" s="493"/>
      <c r="F27" s="597"/>
      <c r="G27" s="598"/>
      <c r="H27" s="598"/>
      <c r="I27" s="598"/>
      <c r="J27" s="598"/>
      <c r="K27" s="598"/>
      <c r="L27" s="598"/>
      <c r="M27" s="598"/>
      <c r="N27" s="599"/>
      <c r="O27" s="491"/>
      <c r="P27" s="492"/>
      <c r="Q27" s="492"/>
      <c r="R27" s="492"/>
      <c r="S27" s="492"/>
      <c r="T27" s="492"/>
      <c r="U27" s="493"/>
      <c r="V27" s="484">
        <f>'報告書（事業主控）'!V27</f>
        <v>0</v>
      </c>
      <c r="W27" s="487"/>
      <c r="X27" s="487"/>
      <c r="Y27" s="505"/>
      <c r="Z27" s="484">
        <f>'報告書（事業主控）'!Z27</f>
        <v>0</v>
      </c>
      <c r="AA27" s="485"/>
      <c r="AB27" s="485"/>
      <c r="AC27" s="486"/>
      <c r="AD27" s="484">
        <f>'報告書（事業主控）'!AD27</f>
        <v>0</v>
      </c>
      <c r="AE27" s="485"/>
      <c r="AF27" s="485"/>
      <c r="AG27" s="486"/>
      <c r="AH27" s="484">
        <f>'報告書（事業主控）'!AH27</f>
        <v>0</v>
      </c>
      <c r="AI27" s="463"/>
      <c r="AJ27" s="463"/>
      <c r="AK27" s="463"/>
      <c r="AL27" s="287"/>
      <c r="AM27" s="288"/>
      <c r="AN27" s="484">
        <f>'報告書（事業主控）'!AN27</f>
        <v>0</v>
      </c>
      <c r="AO27" s="487"/>
      <c r="AP27" s="487"/>
      <c r="AQ27" s="487"/>
      <c r="AR27" s="487"/>
      <c r="AS27" s="289"/>
    </row>
    <row r="28" spans="2:45" ht="18" customHeight="1">
      <c r="B28" s="494"/>
      <c r="C28" s="495"/>
      <c r="D28" s="495"/>
      <c r="E28" s="496"/>
      <c r="F28" s="600"/>
      <c r="G28" s="601"/>
      <c r="H28" s="601"/>
      <c r="I28" s="601"/>
      <c r="J28" s="601"/>
      <c r="K28" s="601"/>
      <c r="L28" s="601"/>
      <c r="M28" s="601"/>
      <c r="N28" s="602"/>
      <c r="O28" s="494"/>
      <c r="P28" s="495"/>
      <c r="Q28" s="495"/>
      <c r="R28" s="495"/>
      <c r="S28" s="495"/>
      <c r="T28" s="495"/>
      <c r="U28" s="496"/>
      <c r="V28" s="582">
        <f>'報告書（事業主控）'!V28</f>
        <v>0</v>
      </c>
      <c r="W28" s="583"/>
      <c r="X28" s="583"/>
      <c r="Y28" s="585"/>
      <c r="Z28" s="582">
        <f>'報告書（事業主控）'!Z28</f>
        <v>0</v>
      </c>
      <c r="AA28" s="583"/>
      <c r="AB28" s="583"/>
      <c r="AC28" s="585"/>
      <c r="AD28" s="582">
        <f>'報告書（事業主控）'!AD28</f>
        <v>0</v>
      </c>
      <c r="AE28" s="583"/>
      <c r="AF28" s="583"/>
      <c r="AG28" s="585"/>
      <c r="AH28" s="582">
        <f>'報告書（事業主控）'!AH28</f>
        <v>0</v>
      </c>
      <c r="AI28" s="583"/>
      <c r="AJ28" s="583"/>
      <c r="AK28" s="585"/>
      <c r="AL28" s="237"/>
      <c r="AM28" s="238"/>
      <c r="AN28" s="582">
        <f>'報告書（事業主控）'!AN28</f>
        <v>0</v>
      </c>
      <c r="AO28" s="583"/>
      <c r="AP28" s="583"/>
      <c r="AQ28" s="583"/>
      <c r="AR28" s="583"/>
      <c r="AS28" s="238"/>
    </row>
    <row r="29" spans="2:45" ht="15.75" customHeight="1">
      <c r="D29" s="2" t="s">
        <v>22</v>
      </c>
      <c r="AN29" s="581">
        <f>'報告書（事業主控）'!AN29:AR29</f>
        <v>0</v>
      </c>
      <c r="AO29" s="581"/>
      <c r="AP29" s="581"/>
      <c r="AQ29" s="581"/>
      <c r="AR29" s="581"/>
    </row>
    <row r="30" spans="2:45" ht="15" customHeight="1">
      <c r="AG30" s="9"/>
      <c r="AI30" s="10" t="s">
        <v>345</v>
      </c>
      <c r="AJ30" s="642">
        <f>'報告書（事業主控）'!AJ30</f>
        <v>0</v>
      </c>
      <c r="AK30" s="642"/>
      <c r="AL30" s="642"/>
      <c r="AM30" s="483" t="s">
        <v>317</v>
      </c>
      <c r="AN30" s="483"/>
      <c r="AO30" s="647">
        <f>'報告書（事業主控）'!AO30</f>
        <v>0</v>
      </c>
      <c r="AP30" s="647"/>
      <c r="AQ30" s="647"/>
      <c r="AR30" s="240"/>
      <c r="AS30" s="11" t="s">
        <v>318</v>
      </c>
    </row>
    <row r="31" spans="2:45" ht="15" customHeight="1">
      <c r="D31" s="380">
        <f>'報告書（事業主控）'!D31</f>
        <v>0</v>
      </c>
      <c r="E31" s="380"/>
      <c r="F31" s="12" t="s">
        <v>0</v>
      </c>
      <c r="G31" s="380">
        <f>'報告書（事業主控）'!G31</f>
        <v>0</v>
      </c>
      <c r="H31" s="380"/>
      <c r="I31" s="12" t="s">
        <v>1</v>
      </c>
      <c r="J31" s="380">
        <f>'報告書（事業主控）'!J31</f>
        <v>0</v>
      </c>
      <c r="K31" s="380"/>
      <c r="L31" s="12" t="s">
        <v>23</v>
      </c>
      <c r="AG31" s="13"/>
      <c r="AI31" s="10" t="s">
        <v>346</v>
      </c>
      <c r="AJ31" s="624">
        <f>'報告書（事業主控）'!AJ31</f>
        <v>0</v>
      </c>
      <c r="AK31" s="625"/>
      <c r="AL31" s="11" t="s">
        <v>347</v>
      </c>
      <c r="AM31" s="642">
        <f>'報告書（事業主控）'!AM31</f>
        <v>0</v>
      </c>
      <c r="AN31" s="642"/>
      <c r="AO31" s="11" t="s">
        <v>317</v>
      </c>
      <c r="AP31" s="647">
        <f>'報告書（事業主控）'!AP31</f>
        <v>0</v>
      </c>
      <c r="AQ31" s="647"/>
      <c r="AR31" s="240"/>
      <c r="AS31" s="11" t="s">
        <v>318</v>
      </c>
    </row>
    <row r="32" spans="2:45" ht="18" customHeight="1">
      <c r="D32" s="9"/>
      <c r="E32" s="9"/>
      <c r="F32" s="9"/>
      <c r="G32" s="9"/>
      <c r="AA32" s="506" t="s">
        <v>24</v>
      </c>
      <c r="AB32" s="506"/>
      <c r="AC32" s="626">
        <f>'報告書（事業主控）'!AC32</f>
        <v>0</v>
      </c>
      <c r="AD32" s="626"/>
      <c r="AE32" s="626"/>
      <c r="AF32" s="626"/>
      <c r="AG32" s="626"/>
      <c r="AH32" s="626"/>
      <c r="AI32" s="626"/>
      <c r="AJ32" s="626"/>
      <c r="AK32" s="626"/>
      <c r="AL32" s="626"/>
      <c r="AM32" s="626"/>
      <c r="AN32" s="626"/>
      <c r="AO32" s="626"/>
      <c r="AP32" s="626"/>
      <c r="AQ32" s="626"/>
      <c r="AR32" s="626"/>
      <c r="AS32" s="626"/>
    </row>
    <row r="33" spans="2:45" ht="15" customHeight="1">
      <c r="D33" s="9"/>
      <c r="E33" s="9"/>
      <c r="F33" s="9"/>
      <c r="G33" s="9"/>
      <c r="H33" s="3"/>
      <c r="X33" s="508" t="s">
        <v>25</v>
      </c>
      <c r="Y33" s="508"/>
      <c r="Z33" s="508"/>
      <c r="AA33" s="2"/>
      <c r="AB33" s="2"/>
      <c r="AC33" s="655">
        <f>'報告書（事業主控）'!AC33</f>
        <v>0</v>
      </c>
      <c r="AD33" s="655"/>
      <c r="AE33" s="655"/>
      <c r="AF33" s="655"/>
      <c r="AG33" s="655"/>
      <c r="AH33" s="655"/>
      <c r="AI33" s="655"/>
      <c r="AJ33" s="655"/>
      <c r="AK33" s="655"/>
      <c r="AL33" s="655"/>
      <c r="AM33" s="655"/>
      <c r="AN33" s="655"/>
      <c r="AS33" s="14"/>
    </row>
    <row r="34" spans="2:45" ht="15" customHeight="1">
      <c r="D34" s="380">
        <f>'報告書（事業主控）'!D34</f>
        <v>0</v>
      </c>
      <c r="E34" s="380"/>
      <c r="F34" s="380"/>
      <c r="G34" s="380"/>
      <c r="H34" s="12" t="s">
        <v>26</v>
      </c>
      <c r="I34" s="12"/>
      <c r="J34" s="12"/>
      <c r="K34" s="12"/>
      <c r="L34" s="12"/>
      <c r="M34" s="12"/>
      <c r="N34" s="12"/>
      <c r="O34" s="12"/>
      <c r="P34" s="12"/>
      <c r="Q34" s="12"/>
      <c r="R34" s="15"/>
      <c r="S34" s="12"/>
      <c r="Y34" s="9"/>
      <c r="Z34" s="9"/>
      <c r="AA34" s="506" t="s">
        <v>27</v>
      </c>
      <c r="AB34" s="506"/>
      <c r="AC34" s="654">
        <f>'報告書（事業主控）'!AC34</f>
        <v>0</v>
      </c>
      <c r="AD34" s="654"/>
      <c r="AE34" s="654"/>
      <c r="AF34" s="654"/>
      <c r="AG34" s="654"/>
      <c r="AH34" s="654"/>
      <c r="AI34" s="654"/>
      <c r="AJ34" s="654"/>
      <c r="AK34" s="654"/>
      <c r="AL34" s="654"/>
      <c r="AM34" s="654"/>
      <c r="AN34" s="654"/>
      <c r="AO34" s="34"/>
      <c r="AP34" s="34"/>
      <c r="AQ34" s="34"/>
      <c r="AR34" s="34"/>
      <c r="AS34" s="235"/>
    </row>
    <row r="35" spans="2:45" ht="15" customHeight="1">
      <c r="AC35" s="2"/>
      <c r="AD35" s="3" t="s">
        <v>348</v>
      </c>
    </row>
    <row r="36" spans="2:45" ht="16.149999999999999" customHeight="1">
      <c r="D36" s="16" t="s">
        <v>28</v>
      </c>
      <c r="E36" s="16"/>
      <c r="F36" s="2"/>
      <c r="G36" s="2"/>
      <c r="H36" s="2"/>
      <c r="I36" s="2"/>
      <c r="J36" s="2"/>
      <c r="K36" s="2"/>
      <c r="L36" s="2"/>
      <c r="M36" s="2"/>
      <c r="N36" s="2"/>
      <c r="O36" s="2"/>
      <c r="P36" s="2"/>
      <c r="Q36" s="2"/>
      <c r="R36" s="2"/>
      <c r="S36" s="2"/>
      <c r="T36" s="2"/>
      <c r="U36" s="2"/>
      <c r="V36" s="2"/>
      <c r="W36" s="2"/>
      <c r="X36" s="2"/>
      <c r="AA36" s="518" t="s">
        <v>29</v>
      </c>
      <c r="AB36" s="519"/>
      <c r="AC36" s="524" t="s">
        <v>349</v>
      </c>
      <c r="AD36" s="525"/>
      <c r="AE36" s="525"/>
      <c r="AF36" s="525"/>
      <c r="AG36" s="525"/>
      <c r="AH36" s="526"/>
      <c r="AI36" s="17"/>
      <c r="AJ36" s="530" t="s">
        <v>350</v>
      </c>
      <c r="AK36" s="530"/>
      <c r="AL36" s="530"/>
      <c r="AM36" s="530"/>
      <c r="AN36" s="530"/>
      <c r="AO36" s="20"/>
      <c r="AP36" s="532" t="s">
        <v>351</v>
      </c>
      <c r="AQ36" s="533"/>
      <c r="AR36" s="533"/>
      <c r="AS36" s="534"/>
    </row>
    <row r="37" spans="2:45" ht="16.149999999999999" customHeight="1">
      <c r="D37" s="290" t="s">
        <v>352</v>
      </c>
      <c r="E37" s="16"/>
      <c r="F37" s="2"/>
      <c r="G37" s="2"/>
      <c r="H37" s="2"/>
      <c r="I37" s="2"/>
      <c r="J37" s="2"/>
      <c r="K37" s="2"/>
      <c r="L37" s="2"/>
      <c r="M37" s="2"/>
      <c r="N37" s="2"/>
      <c r="O37" s="2"/>
      <c r="P37" s="2"/>
      <c r="Q37" s="2"/>
      <c r="R37" s="2"/>
      <c r="S37" s="2"/>
      <c r="T37" s="2"/>
      <c r="U37" s="2"/>
      <c r="V37" s="2"/>
      <c r="W37" s="2"/>
      <c r="X37" s="2"/>
      <c r="AA37" s="520"/>
      <c r="AB37" s="521"/>
      <c r="AC37" s="527"/>
      <c r="AD37" s="528"/>
      <c r="AE37" s="528"/>
      <c r="AF37" s="528"/>
      <c r="AG37" s="528"/>
      <c r="AH37" s="529"/>
      <c r="AI37" s="3"/>
      <c r="AJ37" s="531"/>
      <c r="AK37" s="531"/>
      <c r="AL37" s="531"/>
      <c r="AM37" s="531"/>
      <c r="AN37" s="531"/>
      <c r="AO37" s="19"/>
      <c r="AP37" s="535"/>
      <c r="AQ37" s="536"/>
      <c r="AR37" s="536"/>
      <c r="AS37" s="537"/>
    </row>
    <row r="38" spans="2:45" ht="16.149999999999999" customHeight="1">
      <c r="D38" s="16" t="s">
        <v>353</v>
      </c>
      <c r="E38" s="16"/>
      <c r="F38" s="2"/>
      <c r="G38" s="2"/>
      <c r="H38" s="2"/>
      <c r="I38" s="2"/>
      <c r="J38" s="2"/>
      <c r="K38" s="2"/>
      <c r="L38" s="2"/>
      <c r="M38" s="2"/>
      <c r="N38" s="2"/>
      <c r="O38" s="2"/>
      <c r="P38" s="2"/>
      <c r="Q38" s="2"/>
      <c r="R38" s="2"/>
      <c r="S38" s="2"/>
      <c r="T38" s="2"/>
      <c r="U38" s="2"/>
      <c r="V38" s="2"/>
      <c r="W38" s="2"/>
      <c r="X38" s="2"/>
      <c r="AA38" s="520"/>
      <c r="AB38" s="521"/>
      <c r="AC38" s="648">
        <f>'報告書（事業主控）'!AC38</f>
        <v>0</v>
      </c>
      <c r="AD38" s="649"/>
      <c r="AE38" s="649"/>
      <c r="AF38" s="649"/>
      <c r="AG38" s="649"/>
      <c r="AH38" s="650"/>
      <c r="AI38" s="662">
        <f>'報告書（事業主控）'!AI38</f>
        <v>0</v>
      </c>
      <c r="AJ38" s="663"/>
      <c r="AK38" s="663"/>
      <c r="AL38" s="663"/>
      <c r="AM38" s="663"/>
      <c r="AN38" s="663"/>
      <c r="AO38" s="542"/>
      <c r="AP38" s="656">
        <f>'報告書（事業主控）'!AP38</f>
        <v>0</v>
      </c>
      <c r="AQ38" s="657"/>
      <c r="AR38" s="657"/>
      <c r="AS38" s="658"/>
    </row>
    <row r="39" spans="2:45" ht="16.149999999999999" customHeight="1">
      <c r="D39" s="18"/>
      <c r="E39" s="16"/>
      <c r="F39" s="2"/>
      <c r="G39" s="2"/>
      <c r="H39" s="2"/>
      <c r="I39" s="2"/>
      <c r="J39" s="2"/>
      <c r="K39" s="2"/>
      <c r="L39" s="2"/>
      <c r="M39" s="2"/>
      <c r="N39" s="2"/>
      <c r="O39" s="2"/>
      <c r="P39" s="2"/>
      <c r="Q39" s="2"/>
      <c r="R39" s="2"/>
      <c r="S39" s="2"/>
      <c r="T39" s="2"/>
      <c r="U39" s="2"/>
      <c r="V39" s="2"/>
      <c r="W39" s="2"/>
      <c r="X39" s="2"/>
      <c r="AA39" s="522"/>
      <c r="AB39" s="523"/>
      <c r="AC39" s="651"/>
      <c r="AD39" s="652"/>
      <c r="AE39" s="652"/>
      <c r="AF39" s="652"/>
      <c r="AG39" s="652"/>
      <c r="AH39" s="653"/>
      <c r="AI39" s="664"/>
      <c r="AJ39" s="665"/>
      <c r="AK39" s="665"/>
      <c r="AL39" s="665"/>
      <c r="AM39" s="665"/>
      <c r="AN39" s="665"/>
      <c r="AO39" s="543"/>
      <c r="AP39" s="659"/>
      <c r="AQ39" s="660"/>
      <c r="AR39" s="660"/>
      <c r="AS39" s="661"/>
    </row>
    <row r="40" spans="2:45" ht="9" customHeight="1">
      <c r="D40" s="18"/>
      <c r="E40" s="16"/>
      <c r="F40" s="2"/>
      <c r="G40" s="2"/>
      <c r="H40" s="2"/>
      <c r="I40" s="2"/>
      <c r="J40" s="2"/>
      <c r="K40" s="2"/>
      <c r="L40" s="2"/>
      <c r="M40" s="2"/>
      <c r="N40" s="2"/>
      <c r="O40" s="2"/>
      <c r="P40" s="2"/>
      <c r="Q40" s="2"/>
      <c r="R40" s="2"/>
      <c r="S40" s="2"/>
      <c r="T40" s="2"/>
      <c r="U40" s="2"/>
      <c r="V40" s="2"/>
      <c r="W40" s="2"/>
      <c r="X40" s="2"/>
      <c r="AA40" s="35"/>
      <c r="AB40" s="35"/>
      <c r="AC40" s="241"/>
      <c r="AD40" s="241"/>
      <c r="AE40" s="241"/>
      <c r="AF40" s="241"/>
      <c r="AG40" s="241"/>
      <c r="AH40" s="241"/>
      <c r="AI40" s="241"/>
      <c r="AJ40" s="241"/>
      <c r="AK40" s="241"/>
      <c r="AL40" s="241"/>
      <c r="AM40" s="241"/>
      <c r="AN40" s="241"/>
      <c r="AO40" s="11"/>
      <c r="AP40" s="241"/>
      <c r="AQ40" s="36"/>
      <c r="AR40" s="36"/>
      <c r="AS40" s="36"/>
    </row>
    <row r="41" spans="2:45" ht="9" customHeight="1">
      <c r="AQ41" s="37"/>
      <c r="AR41" s="37"/>
      <c r="AS41" s="37"/>
    </row>
    <row r="42" spans="2:45" ht="7.5" customHeight="1">
      <c r="X42" s="3"/>
      <c r="Y42" s="3"/>
    </row>
    <row r="43" spans="2:45" ht="10.5" customHeight="1">
      <c r="X43" s="3"/>
      <c r="Y43" s="3"/>
    </row>
    <row r="44" spans="2:45" ht="5.25" customHeight="1">
      <c r="X44" s="3"/>
      <c r="Y44" s="3"/>
    </row>
    <row r="45" spans="2:45" ht="5.25" customHeight="1">
      <c r="X45" s="3"/>
      <c r="Y45" s="3"/>
    </row>
    <row r="46" spans="2:45" ht="5.25" customHeight="1">
      <c r="X46" s="3"/>
      <c r="Y46" s="3"/>
    </row>
    <row r="47" spans="2:45" ht="5.25" customHeight="1">
      <c r="X47" s="3"/>
      <c r="Y47" s="3"/>
    </row>
    <row r="48" spans="2:45" ht="17.25" customHeight="1">
      <c r="B48" s="2" t="s">
        <v>35</v>
      </c>
      <c r="S48" s="9"/>
      <c r="T48" s="9"/>
      <c r="U48" s="9"/>
      <c r="V48" s="9"/>
      <c r="W48" s="9"/>
      <c r="AL48" s="26"/>
      <c r="AM48" s="26"/>
      <c r="AN48" s="26"/>
      <c r="AO48" s="26"/>
    </row>
    <row r="49" spans="2:45" ht="12.75" customHeight="1">
      <c r="M49" s="27"/>
      <c r="N49" s="27"/>
      <c r="O49" s="27"/>
      <c r="P49" s="27"/>
      <c r="Q49" s="27"/>
      <c r="R49" s="27"/>
      <c r="S49" s="27"/>
      <c r="T49" s="28"/>
      <c r="U49" s="28"/>
      <c r="V49" s="28"/>
      <c r="W49" s="28"/>
      <c r="X49" s="28"/>
      <c r="Y49" s="28"/>
      <c r="Z49" s="28"/>
      <c r="AA49" s="27"/>
      <c r="AB49" s="27"/>
      <c r="AC49" s="27"/>
      <c r="AL49" s="26"/>
      <c r="AM49" s="354" t="s">
        <v>274</v>
      </c>
      <c r="AN49" s="576"/>
      <c r="AO49" s="576"/>
      <c r="AP49" s="577"/>
    </row>
    <row r="50" spans="2:45" ht="12.75" customHeight="1">
      <c r="M50" s="27"/>
      <c r="N50" s="27"/>
      <c r="O50" s="27"/>
      <c r="P50" s="27"/>
      <c r="Q50" s="27"/>
      <c r="R50" s="27"/>
      <c r="S50" s="27"/>
      <c r="T50" s="28"/>
      <c r="U50" s="28"/>
      <c r="V50" s="28"/>
      <c r="W50" s="28"/>
      <c r="X50" s="28"/>
      <c r="Y50" s="28"/>
      <c r="Z50" s="28"/>
      <c r="AA50" s="27"/>
      <c r="AB50" s="27"/>
      <c r="AC50" s="27"/>
      <c r="AL50" s="26"/>
      <c r="AM50" s="578"/>
      <c r="AN50" s="579"/>
      <c r="AO50" s="579"/>
      <c r="AP50" s="580"/>
    </row>
    <row r="51" spans="2:45" ht="12.75" customHeight="1">
      <c r="M51" s="27"/>
      <c r="N51" s="27"/>
      <c r="O51" s="27"/>
      <c r="P51" s="27"/>
      <c r="Q51" s="27"/>
      <c r="R51" s="27"/>
      <c r="S51" s="27"/>
      <c r="T51" s="27"/>
      <c r="U51" s="27"/>
      <c r="V51" s="27"/>
      <c r="W51" s="27"/>
      <c r="X51" s="27"/>
      <c r="Y51" s="27"/>
      <c r="Z51" s="27"/>
      <c r="AA51" s="27"/>
      <c r="AB51" s="27"/>
      <c r="AC51" s="27"/>
      <c r="AL51" s="26"/>
      <c r="AM51" s="26"/>
      <c r="AN51" s="268"/>
      <c r="AO51" s="268"/>
    </row>
    <row r="52" spans="2:45" ht="6" customHeight="1">
      <c r="M52" s="27"/>
      <c r="N52" s="27"/>
      <c r="O52" s="27"/>
      <c r="P52" s="27"/>
      <c r="Q52" s="27"/>
      <c r="R52" s="27"/>
      <c r="S52" s="27"/>
      <c r="T52" s="27"/>
      <c r="U52" s="27"/>
      <c r="V52" s="27"/>
      <c r="W52" s="27"/>
      <c r="X52" s="27"/>
      <c r="Y52" s="27"/>
      <c r="Z52" s="27"/>
      <c r="AA52" s="27"/>
      <c r="AB52" s="27"/>
      <c r="AC52" s="27"/>
      <c r="AL52" s="26"/>
      <c r="AM52" s="26"/>
    </row>
    <row r="53" spans="2:45" ht="12.75" customHeight="1">
      <c r="B53" s="368" t="s">
        <v>2</v>
      </c>
      <c r="C53" s="369"/>
      <c r="D53" s="369"/>
      <c r="E53" s="369"/>
      <c r="F53" s="369"/>
      <c r="G53" s="369"/>
      <c r="H53" s="369"/>
      <c r="I53" s="369"/>
      <c r="J53" s="373" t="s">
        <v>10</v>
      </c>
      <c r="K53" s="373"/>
      <c r="L53" s="269" t="s">
        <v>3</v>
      </c>
      <c r="M53" s="373" t="s">
        <v>11</v>
      </c>
      <c r="N53" s="373"/>
      <c r="O53" s="374" t="s">
        <v>12</v>
      </c>
      <c r="P53" s="373"/>
      <c r="Q53" s="373"/>
      <c r="R53" s="373"/>
      <c r="S53" s="373"/>
      <c r="T53" s="373"/>
      <c r="U53" s="373" t="s">
        <v>13</v>
      </c>
      <c r="V53" s="373"/>
      <c r="W53" s="373"/>
      <c r="AD53" s="11"/>
      <c r="AE53" s="11"/>
      <c r="AF53" s="11"/>
      <c r="AG53" s="11"/>
      <c r="AH53" s="11"/>
      <c r="AI53" s="11"/>
      <c r="AJ53" s="11"/>
      <c r="AL53" s="514">
        <f>$AL$9</f>
        <v>0</v>
      </c>
      <c r="AM53" s="376"/>
      <c r="AN53" s="447" t="s">
        <v>4</v>
      </c>
      <c r="AO53" s="447"/>
      <c r="AP53" s="376">
        <v>2</v>
      </c>
      <c r="AQ53" s="376"/>
      <c r="AR53" s="447" t="s">
        <v>5</v>
      </c>
      <c r="AS53" s="450"/>
    </row>
    <row r="54" spans="2:45" ht="13.9" customHeight="1">
      <c r="B54" s="369"/>
      <c r="C54" s="369"/>
      <c r="D54" s="369"/>
      <c r="E54" s="369"/>
      <c r="F54" s="369"/>
      <c r="G54" s="369"/>
      <c r="H54" s="369"/>
      <c r="I54" s="369"/>
      <c r="J54" s="562" t="str">
        <f>$J$10</f>
        <v>2</v>
      </c>
      <c r="K54" s="550" t="str">
        <f>$K$10</f>
        <v>3</v>
      </c>
      <c r="L54" s="564" t="str">
        <f>$L$10</f>
        <v>1</v>
      </c>
      <c r="M54" s="553" t="str">
        <f>$M$10</f>
        <v>1</v>
      </c>
      <c r="N54" s="550" t="str">
        <f>$N$10</f>
        <v>2</v>
      </c>
      <c r="O54" s="553" t="str">
        <f>$O$10</f>
        <v>9</v>
      </c>
      <c r="P54" s="515" t="str">
        <f>$P$10</f>
        <v>4</v>
      </c>
      <c r="Q54" s="515" t="str">
        <f>$Q$10</f>
        <v>9</v>
      </c>
      <c r="R54" s="515" t="str">
        <f>$R$10</f>
        <v>0</v>
      </c>
      <c r="S54" s="515" t="str">
        <f>$S$10</f>
        <v>1</v>
      </c>
      <c r="T54" s="550" t="str">
        <f>$T$10</f>
        <v>5</v>
      </c>
      <c r="U54" s="553">
        <f>$U$10</f>
        <v>0</v>
      </c>
      <c r="V54" s="515">
        <f>$V$10</f>
        <v>0</v>
      </c>
      <c r="W54" s="550">
        <f>$W$10</f>
        <v>0</v>
      </c>
      <c r="AD54" s="11"/>
      <c r="AE54" s="11"/>
      <c r="AF54" s="11"/>
      <c r="AG54" s="11"/>
      <c r="AH54" s="11"/>
      <c r="AI54" s="11"/>
      <c r="AJ54" s="11"/>
      <c r="AL54" s="377"/>
      <c r="AM54" s="378"/>
      <c r="AN54" s="448"/>
      <c r="AO54" s="448"/>
      <c r="AP54" s="378"/>
      <c r="AQ54" s="378"/>
      <c r="AR54" s="448"/>
      <c r="AS54" s="451"/>
    </row>
    <row r="55" spans="2:45" ht="9" customHeight="1">
      <c r="B55" s="369"/>
      <c r="C55" s="369"/>
      <c r="D55" s="369"/>
      <c r="E55" s="369"/>
      <c r="F55" s="369"/>
      <c r="G55" s="369"/>
      <c r="H55" s="369"/>
      <c r="I55" s="369"/>
      <c r="J55" s="563"/>
      <c r="K55" s="551"/>
      <c r="L55" s="565"/>
      <c r="M55" s="554"/>
      <c r="N55" s="551"/>
      <c r="O55" s="554"/>
      <c r="P55" s="516"/>
      <c r="Q55" s="516"/>
      <c r="R55" s="516"/>
      <c r="S55" s="516"/>
      <c r="T55" s="551"/>
      <c r="U55" s="554"/>
      <c r="V55" s="516"/>
      <c r="W55" s="551"/>
      <c r="AD55" s="11"/>
      <c r="AE55" s="11"/>
      <c r="AF55" s="11"/>
      <c r="AG55" s="11"/>
      <c r="AH55" s="11"/>
      <c r="AI55" s="11"/>
      <c r="AJ55" s="11"/>
      <c r="AL55" s="379"/>
      <c r="AM55" s="380"/>
      <c r="AN55" s="449"/>
      <c r="AO55" s="449"/>
      <c r="AP55" s="380"/>
      <c r="AQ55" s="380"/>
      <c r="AR55" s="449"/>
      <c r="AS55" s="452"/>
    </row>
    <row r="56" spans="2:45" ht="6" customHeight="1">
      <c r="B56" s="371"/>
      <c r="C56" s="371"/>
      <c r="D56" s="371"/>
      <c r="E56" s="371"/>
      <c r="F56" s="371"/>
      <c r="G56" s="371"/>
      <c r="H56" s="371"/>
      <c r="I56" s="371"/>
      <c r="J56" s="563"/>
      <c r="K56" s="552"/>
      <c r="L56" s="566"/>
      <c r="M56" s="555"/>
      <c r="N56" s="552"/>
      <c r="O56" s="555"/>
      <c r="P56" s="517"/>
      <c r="Q56" s="517"/>
      <c r="R56" s="517"/>
      <c r="S56" s="517"/>
      <c r="T56" s="552"/>
      <c r="U56" s="555"/>
      <c r="V56" s="517"/>
      <c r="W56" s="552"/>
    </row>
    <row r="57" spans="2:45" ht="15" customHeight="1">
      <c r="B57" s="423" t="s">
        <v>36</v>
      </c>
      <c r="C57" s="424"/>
      <c r="D57" s="424"/>
      <c r="E57" s="424"/>
      <c r="F57" s="424"/>
      <c r="G57" s="424"/>
      <c r="H57" s="424"/>
      <c r="I57" s="425"/>
      <c r="J57" s="423" t="s">
        <v>6</v>
      </c>
      <c r="K57" s="424"/>
      <c r="L57" s="424"/>
      <c r="M57" s="424"/>
      <c r="N57" s="432"/>
      <c r="O57" s="435" t="s">
        <v>37</v>
      </c>
      <c r="P57" s="424"/>
      <c r="Q57" s="424"/>
      <c r="R57" s="424"/>
      <c r="S57" s="424"/>
      <c r="T57" s="424"/>
      <c r="U57" s="425"/>
      <c r="V57" s="270" t="s">
        <v>354</v>
      </c>
      <c r="W57" s="271"/>
      <c r="X57" s="271"/>
      <c r="Y57" s="438" t="s">
        <v>355</v>
      </c>
      <c r="Z57" s="438"/>
      <c r="AA57" s="438"/>
      <c r="AB57" s="438"/>
      <c r="AC57" s="438"/>
      <c r="AD57" s="438"/>
      <c r="AE57" s="438"/>
      <c r="AF57" s="438"/>
      <c r="AG57" s="438"/>
      <c r="AH57" s="438"/>
      <c r="AI57" s="271"/>
      <c r="AJ57" s="271"/>
      <c r="AK57" s="272"/>
      <c r="AL57" s="567" t="s">
        <v>316</v>
      </c>
      <c r="AM57" s="567"/>
      <c r="AN57" s="439" t="s">
        <v>356</v>
      </c>
      <c r="AO57" s="439"/>
      <c r="AP57" s="439"/>
      <c r="AQ57" s="439"/>
      <c r="AR57" s="439"/>
      <c r="AS57" s="440"/>
    </row>
    <row r="58" spans="2:45" ht="13.9" customHeight="1">
      <c r="B58" s="426"/>
      <c r="C58" s="427"/>
      <c r="D58" s="427"/>
      <c r="E58" s="427"/>
      <c r="F58" s="427"/>
      <c r="G58" s="427"/>
      <c r="H58" s="427"/>
      <c r="I58" s="428"/>
      <c r="J58" s="426"/>
      <c r="K58" s="427"/>
      <c r="L58" s="427"/>
      <c r="M58" s="427"/>
      <c r="N58" s="433"/>
      <c r="O58" s="436"/>
      <c r="P58" s="427"/>
      <c r="Q58" s="427"/>
      <c r="R58" s="427"/>
      <c r="S58" s="427"/>
      <c r="T58" s="427"/>
      <c r="U58" s="428"/>
      <c r="V58" s="385" t="s">
        <v>7</v>
      </c>
      <c r="W58" s="386"/>
      <c r="X58" s="386"/>
      <c r="Y58" s="387"/>
      <c r="Z58" s="391" t="s">
        <v>16</v>
      </c>
      <c r="AA58" s="392"/>
      <c r="AB58" s="392"/>
      <c r="AC58" s="393"/>
      <c r="AD58" s="397" t="s">
        <v>17</v>
      </c>
      <c r="AE58" s="398"/>
      <c r="AF58" s="398"/>
      <c r="AG58" s="399"/>
      <c r="AH58" s="619" t="s">
        <v>58</v>
      </c>
      <c r="AI58" s="447"/>
      <c r="AJ58" s="447"/>
      <c r="AK58" s="450"/>
      <c r="AL58" s="568" t="s">
        <v>38</v>
      </c>
      <c r="AM58" s="568"/>
      <c r="AN58" s="413" t="s">
        <v>19</v>
      </c>
      <c r="AO58" s="414"/>
      <c r="AP58" s="414"/>
      <c r="AQ58" s="414"/>
      <c r="AR58" s="415"/>
      <c r="AS58" s="416"/>
    </row>
    <row r="59" spans="2:45" ht="13.9" customHeight="1">
      <c r="B59" s="666"/>
      <c r="C59" s="667"/>
      <c r="D59" s="667"/>
      <c r="E59" s="667"/>
      <c r="F59" s="667"/>
      <c r="G59" s="667"/>
      <c r="H59" s="667"/>
      <c r="I59" s="668"/>
      <c r="J59" s="666"/>
      <c r="K59" s="667"/>
      <c r="L59" s="667"/>
      <c r="M59" s="667"/>
      <c r="N59" s="669"/>
      <c r="O59" s="670"/>
      <c r="P59" s="667"/>
      <c r="Q59" s="667"/>
      <c r="R59" s="667"/>
      <c r="S59" s="667"/>
      <c r="T59" s="667"/>
      <c r="U59" s="668"/>
      <c r="V59" s="388"/>
      <c r="W59" s="389"/>
      <c r="X59" s="389"/>
      <c r="Y59" s="390"/>
      <c r="Z59" s="394"/>
      <c r="AA59" s="395"/>
      <c r="AB59" s="395"/>
      <c r="AC59" s="396"/>
      <c r="AD59" s="400"/>
      <c r="AE59" s="401"/>
      <c r="AF59" s="401"/>
      <c r="AG59" s="402"/>
      <c r="AH59" s="620"/>
      <c r="AI59" s="449"/>
      <c r="AJ59" s="449"/>
      <c r="AK59" s="452"/>
      <c r="AL59" s="569"/>
      <c r="AM59" s="569"/>
      <c r="AN59" s="419"/>
      <c r="AO59" s="419"/>
      <c r="AP59" s="419"/>
      <c r="AQ59" s="419"/>
      <c r="AR59" s="419"/>
      <c r="AS59" s="420"/>
    </row>
    <row r="60" spans="2:45" ht="18" customHeight="1">
      <c r="B60" s="612">
        <f>'報告書（事業主控）'!B60</f>
        <v>0</v>
      </c>
      <c r="C60" s="613"/>
      <c r="D60" s="613"/>
      <c r="E60" s="613"/>
      <c r="F60" s="613"/>
      <c r="G60" s="613"/>
      <c r="H60" s="613"/>
      <c r="I60" s="614"/>
      <c r="J60" s="612">
        <f>'報告書（事業主控）'!J60</f>
        <v>0</v>
      </c>
      <c r="K60" s="613"/>
      <c r="L60" s="613"/>
      <c r="M60" s="613"/>
      <c r="N60" s="615"/>
      <c r="O60" s="275">
        <f>'報告書（事業主控）'!O60</f>
        <v>0</v>
      </c>
      <c r="P60" s="276" t="s">
        <v>31</v>
      </c>
      <c r="Q60" s="275">
        <f>'報告書（事業主控）'!Q60</f>
        <v>0</v>
      </c>
      <c r="R60" s="276" t="s">
        <v>32</v>
      </c>
      <c r="S60" s="275">
        <f>'報告書（事業主控）'!S60</f>
        <v>0</v>
      </c>
      <c r="T60" s="477" t="s">
        <v>33</v>
      </c>
      <c r="U60" s="477"/>
      <c r="V60" s="592">
        <f>'報告書（事業主控）'!V60</f>
        <v>0</v>
      </c>
      <c r="W60" s="593"/>
      <c r="X60" s="593"/>
      <c r="Y60" s="277" t="s">
        <v>8</v>
      </c>
      <c r="Z60" s="283"/>
      <c r="AA60" s="284"/>
      <c r="AB60" s="284"/>
      <c r="AC60" s="277" t="s">
        <v>8</v>
      </c>
      <c r="AD60" s="283"/>
      <c r="AE60" s="284"/>
      <c r="AF60" s="284"/>
      <c r="AG60" s="280" t="s">
        <v>8</v>
      </c>
      <c r="AH60" s="621">
        <f>'報告書（事業主控）'!AH60</f>
        <v>0</v>
      </c>
      <c r="AI60" s="622"/>
      <c r="AJ60" s="622"/>
      <c r="AK60" s="623"/>
      <c r="AL60" s="283"/>
      <c r="AM60" s="285"/>
      <c r="AN60" s="589">
        <f>'報告書（事業主控）'!AN60</f>
        <v>0</v>
      </c>
      <c r="AO60" s="590"/>
      <c r="AP60" s="590"/>
      <c r="AQ60" s="590"/>
      <c r="AR60" s="590"/>
      <c r="AS60" s="280" t="s">
        <v>8</v>
      </c>
    </row>
    <row r="61" spans="2:45" ht="18" customHeight="1">
      <c r="B61" s="606"/>
      <c r="C61" s="607"/>
      <c r="D61" s="607"/>
      <c r="E61" s="607"/>
      <c r="F61" s="607"/>
      <c r="G61" s="607"/>
      <c r="H61" s="607"/>
      <c r="I61" s="608"/>
      <c r="J61" s="606"/>
      <c r="K61" s="607"/>
      <c r="L61" s="607"/>
      <c r="M61" s="607"/>
      <c r="N61" s="610"/>
      <c r="O61" s="33">
        <f>'報告書（事業主控）'!O61</f>
        <v>0</v>
      </c>
      <c r="P61" s="235" t="s">
        <v>31</v>
      </c>
      <c r="Q61" s="33">
        <f>'報告書（事業主控）'!Q61</f>
        <v>0</v>
      </c>
      <c r="R61" s="235" t="s">
        <v>32</v>
      </c>
      <c r="S61" s="33">
        <f>'報告書（事業主控）'!S61</f>
        <v>0</v>
      </c>
      <c r="T61" s="611" t="s">
        <v>34</v>
      </c>
      <c r="U61" s="611"/>
      <c r="V61" s="582"/>
      <c r="W61" s="583"/>
      <c r="X61" s="583"/>
      <c r="Y61" s="583"/>
      <c r="Z61" s="582">
        <f>'報告書（事業主控）'!Z61</f>
        <v>0</v>
      </c>
      <c r="AA61" s="583"/>
      <c r="AB61" s="583"/>
      <c r="AC61" s="583"/>
      <c r="AD61" s="582">
        <f>'報告書（事業主控）'!AD61</f>
        <v>0</v>
      </c>
      <c r="AE61" s="583"/>
      <c r="AF61" s="583"/>
      <c r="AG61" s="585"/>
      <c r="AH61" s="586">
        <f>'報告書（事業主控）'!AH61</f>
        <v>0</v>
      </c>
      <c r="AI61" s="587"/>
      <c r="AJ61" s="587"/>
      <c r="AK61" s="588"/>
      <c r="AL61" s="465">
        <f>'報告書（事業主控）'!AL61</f>
        <v>0</v>
      </c>
      <c r="AM61" s="584"/>
      <c r="AN61" s="582">
        <f>'報告書（事業主控）'!AN61</f>
        <v>0</v>
      </c>
      <c r="AO61" s="583"/>
      <c r="AP61" s="583"/>
      <c r="AQ61" s="583"/>
      <c r="AR61" s="583"/>
      <c r="AS61" s="238"/>
    </row>
    <row r="62" spans="2:45" ht="18" customHeight="1">
      <c r="B62" s="603">
        <f>'報告書（事業主控）'!B62</f>
        <v>0</v>
      </c>
      <c r="C62" s="604"/>
      <c r="D62" s="604"/>
      <c r="E62" s="604"/>
      <c r="F62" s="604"/>
      <c r="G62" s="604"/>
      <c r="H62" s="604"/>
      <c r="I62" s="605"/>
      <c r="J62" s="603">
        <f>'報告書（事業主控）'!J62</f>
        <v>0</v>
      </c>
      <c r="K62" s="604"/>
      <c r="L62" s="604"/>
      <c r="M62" s="604"/>
      <c r="N62" s="609"/>
      <c r="O62" s="32">
        <f>'報告書（事業主控）'!O62</f>
        <v>0</v>
      </c>
      <c r="P62" s="11" t="s">
        <v>31</v>
      </c>
      <c r="Q62" s="32">
        <f>'報告書（事業主控）'!Q62</f>
        <v>0</v>
      </c>
      <c r="R62" s="11" t="s">
        <v>32</v>
      </c>
      <c r="S62" s="32">
        <f>'報告書（事業主控）'!S62</f>
        <v>0</v>
      </c>
      <c r="T62" s="483" t="s">
        <v>33</v>
      </c>
      <c r="U62" s="483"/>
      <c r="V62" s="592">
        <f>'報告書（事業主控）'!V62</f>
        <v>0</v>
      </c>
      <c r="W62" s="593"/>
      <c r="X62" s="593"/>
      <c r="Y62" s="282"/>
      <c r="Z62" s="283"/>
      <c r="AA62" s="284"/>
      <c r="AB62" s="284"/>
      <c r="AC62" s="282"/>
      <c r="AD62" s="283"/>
      <c r="AE62" s="284"/>
      <c r="AF62" s="284"/>
      <c r="AG62" s="282"/>
      <c r="AH62" s="589">
        <f>'報告書（事業主控）'!AH62</f>
        <v>0</v>
      </c>
      <c r="AI62" s="590"/>
      <c r="AJ62" s="590"/>
      <c r="AK62" s="591"/>
      <c r="AL62" s="283"/>
      <c r="AM62" s="285"/>
      <c r="AN62" s="589">
        <f>'報告書（事業主控）'!AN62</f>
        <v>0</v>
      </c>
      <c r="AO62" s="590"/>
      <c r="AP62" s="590"/>
      <c r="AQ62" s="590"/>
      <c r="AR62" s="590"/>
      <c r="AS62" s="286"/>
    </row>
    <row r="63" spans="2:45" ht="18" customHeight="1">
      <c r="B63" s="606"/>
      <c r="C63" s="607"/>
      <c r="D63" s="607"/>
      <c r="E63" s="607"/>
      <c r="F63" s="607"/>
      <c r="G63" s="607"/>
      <c r="H63" s="607"/>
      <c r="I63" s="608"/>
      <c r="J63" s="606"/>
      <c r="K63" s="607"/>
      <c r="L63" s="607"/>
      <c r="M63" s="607"/>
      <c r="N63" s="610"/>
      <c r="O63" s="33">
        <f>'報告書（事業主控）'!O63</f>
        <v>0</v>
      </c>
      <c r="P63" s="235" t="s">
        <v>31</v>
      </c>
      <c r="Q63" s="33">
        <f>'報告書（事業主控）'!Q63</f>
        <v>0</v>
      </c>
      <c r="R63" s="235" t="s">
        <v>32</v>
      </c>
      <c r="S63" s="33">
        <f>'報告書（事業主控）'!S63</f>
        <v>0</v>
      </c>
      <c r="T63" s="611" t="s">
        <v>34</v>
      </c>
      <c r="U63" s="611"/>
      <c r="V63" s="586">
        <f>'報告書（事業主控）'!V63</f>
        <v>0</v>
      </c>
      <c r="W63" s="587"/>
      <c r="X63" s="587"/>
      <c r="Y63" s="587"/>
      <c r="Z63" s="586">
        <f>'報告書（事業主控）'!Z63</f>
        <v>0</v>
      </c>
      <c r="AA63" s="587"/>
      <c r="AB63" s="587"/>
      <c r="AC63" s="587"/>
      <c r="AD63" s="586">
        <f>'報告書（事業主控）'!AD63</f>
        <v>0</v>
      </c>
      <c r="AE63" s="587"/>
      <c r="AF63" s="587"/>
      <c r="AG63" s="587"/>
      <c r="AH63" s="586">
        <f>'報告書（事業主控）'!AH63</f>
        <v>0</v>
      </c>
      <c r="AI63" s="587"/>
      <c r="AJ63" s="587"/>
      <c r="AK63" s="588"/>
      <c r="AL63" s="465">
        <f>'報告書（事業主控）'!AL63</f>
        <v>0</v>
      </c>
      <c r="AM63" s="584"/>
      <c r="AN63" s="582">
        <f>'報告書（事業主控）'!AN63</f>
        <v>0</v>
      </c>
      <c r="AO63" s="583"/>
      <c r="AP63" s="583"/>
      <c r="AQ63" s="583"/>
      <c r="AR63" s="583"/>
      <c r="AS63" s="238"/>
    </row>
    <row r="64" spans="2:45" ht="18" customHeight="1">
      <c r="B64" s="603">
        <f>'報告書（事業主控）'!B64</f>
        <v>0</v>
      </c>
      <c r="C64" s="604"/>
      <c r="D64" s="604"/>
      <c r="E64" s="604"/>
      <c r="F64" s="604"/>
      <c r="G64" s="604"/>
      <c r="H64" s="604"/>
      <c r="I64" s="605"/>
      <c r="J64" s="603">
        <f>'報告書（事業主控）'!J64</f>
        <v>0</v>
      </c>
      <c r="K64" s="604"/>
      <c r="L64" s="604"/>
      <c r="M64" s="604"/>
      <c r="N64" s="609"/>
      <c r="O64" s="32">
        <f>'報告書（事業主控）'!O64</f>
        <v>0</v>
      </c>
      <c r="P64" s="11" t="s">
        <v>31</v>
      </c>
      <c r="Q64" s="32">
        <f>'報告書（事業主控）'!Q64</f>
        <v>0</v>
      </c>
      <c r="R64" s="11" t="s">
        <v>32</v>
      </c>
      <c r="S64" s="32">
        <f>'報告書（事業主控）'!S64</f>
        <v>0</v>
      </c>
      <c r="T64" s="483" t="s">
        <v>33</v>
      </c>
      <c r="U64" s="483"/>
      <c r="V64" s="592">
        <f>'報告書（事業主控）'!V64</f>
        <v>0</v>
      </c>
      <c r="W64" s="593"/>
      <c r="X64" s="593"/>
      <c r="Y64" s="282"/>
      <c r="Z64" s="283"/>
      <c r="AA64" s="284"/>
      <c r="AB64" s="284"/>
      <c r="AC64" s="282"/>
      <c r="AD64" s="283"/>
      <c r="AE64" s="284"/>
      <c r="AF64" s="284"/>
      <c r="AG64" s="282"/>
      <c r="AH64" s="589">
        <f>'報告書（事業主控）'!AH64</f>
        <v>0</v>
      </c>
      <c r="AI64" s="590"/>
      <c r="AJ64" s="590"/>
      <c r="AK64" s="591"/>
      <c r="AL64" s="283"/>
      <c r="AM64" s="285"/>
      <c r="AN64" s="589">
        <f>'報告書（事業主控）'!AN64</f>
        <v>0</v>
      </c>
      <c r="AO64" s="590"/>
      <c r="AP64" s="590"/>
      <c r="AQ64" s="590"/>
      <c r="AR64" s="590"/>
      <c r="AS64" s="286"/>
    </row>
    <row r="65" spans="2:45" ht="18" customHeight="1">
      <c r="B65" s="606"/>
      <c r="C65" s="607"/>
      <c r="D65" s="607"/>
      <c r="E65" s="607"/>
      <c r="F65" s="607"/>
      <c r="G65" s="607"/>
      <c r="H65" s="607"/>
      <c r="I65" s="608"/>
      <c r="J65" s="606"/>
      <c r="K65" s="607"/>
      <c r="L65" s="607"/>
      <c r="M65" s="607"/>
      <c r="N65" s="610"/>
      <c r="O65" s="33">
        <f>'報告書（事業主控）'!O65</f>
        <v>0</v>
      </c>
      <c r="P65" s="235" t="s">
        <v>31</v>
      </c>
      <c r="Q65" s="33">
        <f>'報告書（事業主控）'!Q65</f>
        <v>0</v>
      </c>
      <c r="R65" s="235" t="s">
        <v>32</v>
      </c>
      <c r="S65" s="33">
        <f>'報告書（事業主控）'!S65</f>
        <v>0</v>
      </c>
      <c r="T65" s="611" t="s">
        <v>34</v>
      </c>
      <c r="U65" s="611"/>
      <c r="V65" s="586">
        <f>'報告書（事業主控）'!V65</f>
        <v>0</v>
      </c>
      <c r="W65" s="587"/>
      <c r="X65" s="587"/>
      <c r="Y65" s="587"/>
      <c r="Z65" s="586">
        <f>'報告書（事業主控）'!Z65</f>
        <v>0</v>
      </c>
      <c r="AA65" s="587"/>
      <c r="AB65" s="587"/>
      <c r="AC65" s="587"/>
      <c r="AD65" s="586">
        <f>'報告書（事業主控）'!AD65</f>
        <v>0</v>
      </c>
      <c r="AE65" s="587"/>
      <c r="AF65" s="587"/>
      <c r="AG65" s="587"/>
      <c r="AH65" s="586">
        <f>'報告書（事業主控）'!AH65</f>
        <v>0</v>
      </c>
      <c r="AI65" s="587"/>
      <c r="AJ65" s="587"/>
      <c r="AK65" s="588"/>
      <c r="AL65" s="465">
        <f>'報告書（事業主控）'!AL65</f>
        <v>0</v>
      </c>
      <c r="AM65" s="584"/>
      <c r="AN65" s="582">
        <f>'報告書（事業主控）'!AN65</f>
        <v>0</v>
      </c>
      <c r="AO65" s="583"/>
      <c r="AP65" s="583"/>
      <c r="AQ65" s="583"/>
      <c r="AR65" s="583"/>
      <c r="AS65" s="238"/>
    </row>
    <row r="66" spans="2:45" ht="18" customHeight="1">
      <c r="B66" s="603">
        <f>'報告書（事業主控）'!B66</f>
        <v>0</v>
      </c>
      <c r="C66" s="604"/>
      <c r="D66" s="604"/>
      <c r="E66" s="604"/>
      <c r="F66" s="604"/>
      <c r="G66" s="604"/>
      <c r="H66" s="604"/>
      <c r="I66" s="605"/>
      <c r="J66" s="603">
        <f>'報告書（事業主控）'!J66</f>
        <v>0</v>
      </c>
      <c r="K66" s="604"/>
      <c r="L66" s="604"/>
      <c r="M66" s="604"/>
      <c r="N66" s="609"/>
      <c r="O66" s="32">
        <f>'報告書（事業主控）'!O66</f>
        <v>0</v>
      </c>
      <c r="P66" s="11" t="s">
        <v>31</v>
      </c>
      <c r="Q66" s="32">
        <f>'報告書（事業主控）'!Q66</f>
        <v>0</v>
      </c>
      <c r="R66" s="11" t="s">
        <v>32</v>
      </c>
      <c r="S66" s="32">
        <f>'報告書（事業主控）'!S66</f>
        <v>0</v>
      </c>
      <c r="T66" s="483" t="s">
        <v>33</v>
      </c>
      <c r="U66" s="483"/>
      <c r="V66" s="592">
        <f>'報告書（事業主控）'!V66</f>
        <v>0</v>
      </c>
      <c r="W66" s="593"/>
      <c r="X66" s="593"/>
      <c r="Y66" s="282"/>
      <c r="Z66" s="283"/>
      <c r="AA66" s="284"/>
      <c r="AB66" s="284"/>
      <c r="AC66" s="282"/>
      <c r="AD66" s="283"/>
      <c r="AE66" s="284"/>
      <c r="AF66" s="284"/>
      <c r="AG66" s="282"/>
      <c r="AH66" s="589">
        <f>'報告書（事業主控）'!AH66</f>
        <v>0</v>
      </c>
      <c r="AI66" s="590"/>
      <c r="AJ66" s="590"/>
      <c r="AK66" s="591"/>
      <c r="AL66" s="283"/>
      <c r="AM66" s="285"/>
      <c r="AN66" s="589">
        <f>'報告書（事業主控）'!AN66</f>
        <v>0</v>
      </c>
      <c r="AO66" s="590"/>
      <c r="AP66" s="590"/>
      <c r="AQ66" s="590"/>
      <c r="AR66" s="590"/>
      <c r="AS66" s="286"/>
    </row>
    <row r="67" spans="2:45" ht="18" customHeight="1">
      <c r="B67" s="606"/>
      <c r="C67" s="607"/>
      <c r="D67" s="607"/>
      <c r="E67" s="607"/>
      <c r="F67" s="607"/>
      <c r="G67" s="607"/>
      <c r="H67" s="607"/>
      <c r="I67" s="608"/>
      <c r="J67" s="606"/>
      <c r="K67" s="607"/>
      <c r="L67" s="607"/>
      <c r="M67" s="607"/>
      <c r="N67" s="610"/>
      <c r="O67" s="33">
        <f>'報告書（事業主控）'!O67</f>
        <v>0</v>
      </c>
      <c r="P67" s="235" t="s">
        <v>31</v>
      </c>
      <c r="Q67" s="33">
        <f>'報告書（事業主控）'!Q67</f>
        <v>0</v>
      </c>
      <c r="R67" s="235" t="s">
        <v>32</v>
      </c>
      <c r="S67" s="33">
        <f>'報告書（事業主控）'!S67</f>
        <v>0</v>
      </c>
      <c r="T67" s="611" t="s">
        <v>34</v>
      </c>
      <c r="U67" s="611"/>
      <c r="V67" s="586">
        <f>'報告書（事業主控）'!V67</f>
        <v>0</v>
      </c>
      <c r="W67" s="587"/>
      <c r="X67" s="587"/>
      <c r="Y67" s="587"/>
      <c r="Z67" s="586">
        <f>'報告書（事業主控）'!Z67</f>
        <v>0</v>
      </c>
      <c r="AA67" s="587"/>
      <c r="AB67" s="587"/>
      <c r="AC67" s="587"/>
      <c r="AD67" s="586">
        <f>'報告書（事業主控）'!AD67</f>
        <v>0</v>
      </c>
      <c r="AE67" s="587"/>
      <c r="AF67" s="587"/>
      <c r="AG67" s="587"/>
      <c r="AH67" s="586">
        <f>'報告書（事業主控）'!AH67</f>
        <v>0</v>
      </c>
      <c r="AI67" s="587"/>
      <c r="AJ67" s="587"/>
      <c r="AK67" s="588"/>
      <c r="AL67" s="465">
        <f>'報告書（事業主控）'!AL67</f>
        <v>0</v>
      </c>
      <c r="AM67" s="584"/>
      <c r="AN67" s="582">
        <f>'報告書（事業主控）'!AN67</f>
        <v>0</v>
      </c>
      <c r="AO67" s="583"/>
      <c r="AP67" s="583"/>
      <c r="AQ67" s="583"/>
      <c r="AR67" s="583"/>
      <c r="AS67" s="238"/>
    </row>
    <row r="68" spans="2:45" ht="18" customHeight="1">
      <c r="B68" s="603">
        <f>'報告書（事業主控）'!B68</f>
        <v>0</v>
      </c>
      <c r="C68" s="604"/>
      <c r="D68" s="604"/>
      <c r="E68" s="604"/>
      <c r="F68" s="604"/>
      <c r="G68" s="604"/>
      <c r="H68" s="604"/>
      <c r="I68" s="605"/>
      <c r="J68" s="603">
        <f>'報告書（事業主控）'!J68</f>
        <v>0</v>
      </c>
      <c r="K68" s="604"/>
      <c r="L68" s="604"/>
      <c r="M68" s="604"/>
      <c r="N68" s="609"/>
      <c r="O68" s="32">
        <f>'報告書（事業主控）'!O68</f>
        <v>0</v>
      </c>
      <c r="P68" s="11" t="s">
        <v>31</v>
      </c>
      <c r="Q68" s="32">
        <f>'報告書（事業主控）'!Q68</f>
        <v>0</v>
      </c>
      <c r="R68" s="11" t="s">
        <v>32</v>
      </c>
      <c r="S68" s="32">
        <f>'報告書（事業主控）'!S68</f>
        <v>0</v>
      </c>
      <c r="T68" s="483" t="s">
        <v>33</v>
      </c>
      <c r="U68" s="483"/>
      <c r="V68" s="592">
        <f>'報告書（事業主控）'!V68</f>
        <v>0</v>
      </c>
      <c r="W68" s="593"/>
      <c r="X68" s="593"/>
      <c r="Y68" s="282"/>
      <c r="Z68" s="283"/>
      <c r="AA68" s="284"/>
      <c r="AB68" s="284"/>
      <c r="AC68" s="282"/>
      <c r="AD68" s="283"/>
      <c r="AE68" s="284"/>
      <c r="AF68" s="284"/>
      <c r="AG68" s="282"/>
      <c r="AH68" s="589">
        <f>'報告書（事業主控）'!AH68</f>
        <v>0</v>
      </c>
      <c r="AI68" s="590"/>
      <c r="AJ68" s="590"/>
      <c r="AK68" s="591"/>
      <c r="AL68" s="283"/>
      <c r="AM68" s="285"/>
      <c r="AN68" s="589">
        <f>'報告書（事業主控）'!AN68</f>
        <v>0</v>
      </c>
      <c r="AO68" s="590"/>
      <c r="AP68" s="590"/>
      <c r="AQ68" s="590"/>
      <c r="AR68" s="590"/>
      <c r="AS68" s="286"/>
    </row>
    <row r="69" spans="2:45" ht="18" customHeight="1">
      <c r="B69" s="606"/>
      <c r="C69" s="607"/>
      <c r="D69" s="607"/>
      <c r="E69" s="607"/>
      <c r="F69" s="607"/>
      <c r="G69" s="607"/>
      <c r="H69" s="607"/>
      <c r="I69" s="608"/>
      <c r="J69" s="606"/>
      <c r="K69" s="607"/>
      <c r="L69" s="607"/>
      <c r="M69" s="607"/>
      <c r="N69" s="610"/>
      <c r="O69" s="33">
        <f>'報告書（事業主控）'!O69</f>
        <v>0</v>
      </c>
      <c r="P69" s="235" t="s">
        <v>31</v>
      </c>
      <c r="Q69" s="33">
        <f>'報告書（事業主控）'!Q69</f>
        <v>0</v>
      </c>
      <c r="R69" s="235" t="s">
        <v>32</v>
      </c>
      <c r="S69" s="33">
        <f>'報告書（事業主控）'!S69</f>
        <v>0</v>
      </c>
      <c r="T69" s="611" t="s">
        <v>34</v>
      </c>
      <c r="U69" s="611"/>
      <c r="V69" s="586">
        <f>'報告書（事業主控）'!V69</f>
        <v>0</v>
      </c>
      <c r="W69" s="587"/>
      <c r="X69" s="587"/>
      <c r="Y69" s="587"/>
      <c r="Z69" s="586">
        <f>'報告書（事業主控）'!Z69</f>
        <v>0</v>
      </c>
      <c r="AA69" s="587"/>
      <c r="AB69" s="587"/>
      <c r="AC69" s="587"/>
      <c r="AD69" s="586">
        <f>'報告書（事業主控）'!AD69</f>
        <v>0</v>
      </c>
      <c r="AE69" s="587"/>
      <c r="AF69" s="587"/>
      <c r="AG69" s="587"/>
      <c r="AH69" s="586">
        <f>'報告書（事業主控）'!AH69</f>
        <v>0</v>
      </c>
      <c r="AI69" s="587"/>
      <c r="AJ69" s="587"/>
      <c r="AK69" s="588"/>
      <c r="AL69" s="465">
        <f>'報告書（事業主控）'!AL69</f>
        <v>0</v>
      </c>
      <c r="AM69" s="584"/>
      <c r="AN69" s="582">
        <f>'報告書（事業主控）'!AN69</f>
        <v>0</v>
      </c>
      <c r="AO69" s="583"/>
      <c r="AP69" s="583"/>
      <c r="AQ69" s="583"/>
      <c r="AR69" s="583"/>
      <c r="AS69" s="238"/>
    </row>
    <row r="70" spans="2:45" ht="18" customHeight="1">
      <c r="B70" s="603">
        <f>'報告書（事業主控）'!B70</f>
        <v>0</v>
      </c>
      <c r="C70" s="604"/>
      <c r="D70" s="604"/>
      <c r="E70" s="604"/>
      <c r="F70" s="604"/>
      <c r="G70" s="604"/>
      <c r="H70" s="604"/>
      <c r="I70" s="605"/>
      <c r="J70" s="603">
        <f>'報告書（事業主控）'!J70</f>
        <v>0</v>
      </c>
      <c r="K70" s="604"/>
      <c r="L70" s="604"/>
      <c r="M70" s="604"/>
      <c r="N70" s="609"/>
      <c r="O70" s="32">
        <f>'報告書（事業主控）'!O70</f>
        <v>0</v>
      </c>
      <c r="P70" s="11" t="s">
        <v>31</v>
      </c>
      <c r="Q70" s="32">
        <f>'報告書（事業主控）'!Q70</f>
        <v>0</v>
      </c>
      <c r="R70" s="11" t="s">
        <v>32</v>
      </c>
      <c r="S70" s="32">
        <f>'報告書（事業主控）'!S70</f>
        <v>0</v>
      </c>
      <c r="T70" s="483" t="s">
        <v>33</v>
      </c>
      <c r="U70" s="483"/>
      <c r="V70" s="592">
        <f>'報告書（事業主控）'!V70</f>
        <v>0</v>
      </c>
      <c r="W70" s="593"/>
      <c r="X70" s="593"/>
      <c r="Y70" s="282"/>
      <c r="Z70" s="283"/>
      <c r="AA70" s="284"/>
      <c r="AB70" s="284"/>
      <c r="AC70" s="282"/>
      <c r="AD70" s="283"/>
      <c r="AE70" s="284"/>
      <c r="AF70" s="284"/>
      <c r="AG70" s="282"/>
      <c r="AH70" s="589">
        <f>'報告書（事業主控）'!AH70</f>
        <v>0</v>
      </c>
      <c r="AI70" s="590"/>
      <c r="AJ70" s="590"/>
      <c r="AK70" s="591"/>
      <c r="AL70" s="283"/>
      <c r="AM70" s="285"/>
      <c r="AN70" s="589">
        <f>'報告書（事業主控）'!AN70</f>
        <v>0</v>
      </c>
      <c r="AO70" s="590"/>
      <c r="AP70" s="590"/>
      <c r="AQ70" s="590"/>
      <c r="AR70" s="590"/>
      <c r="AS70" s="286"/>
    </row>
    <row r="71" spans="2:45" ht="18" customHeight="1">
      <c r="B71" s="606"/>
      <c r="C71" s="607"/>
      <c r="D71" s="607"/>
      <c r="E71" s="607"/>
      <c r="F71" s="607"/>
      <c r="G71" s="607"/>
      <c r="H71" s="607"/>
      <c r="I71" s="608"/>
      <c r="J71" s="606"/>
      <c r="K71" s="607"/>
      <c r="L71" s="607"/>
      <c r="M71" s="607"/>
      <c r="N71" s="610"/>
      <c r="O71" s="33">
        <f>'報告書（事業主控）'!O71</f>
        <v>0</v>
      </c>
      <c r="P71" s="235" t="s">
        <v>31</v>
      </c>
      <c r="Q71" s="33">
        <f>'報告書（事業主控）'!Q71</f>
        <v>0</v>
      </c>
      <c r="R71" s="235" t="s">
        <v>32</v>
      </c>
      <c r="S71" s="33">
        <f>'報告書（事業主控）'!S71</f>
        <v>0</v>
      </c>
      <c r="T71" s="611" t="s">
        <v>34</v>
      </c>
      <c r="U71" s="611"/>
      <c r="V71" s="586">
        <f>'報告書（事業主控）'!V71</f>
        <v>0</v>
      </c>
      <c r="W71" s="587"/>
      <c r="X71" s="587"/>
      <c r="Y71" s="587"/>
      <c r="Z71" s="586">
        <f>'報告書（事業主控）'!Z71</f>
        <v>0</v>
      </c>
      <c r="AA71" s="587"/>
      <c r="AB71" s="587"/>
      <c r="AC71" s="587"/>
      <c r="AD71" s="586">
        <f>'報告書（事業主控）'!AD71</f>
        <v>0</v>
      </c>
      <c r="AE71" s="587"/>
      <c r="AF71" s="587"/>
      <c r="AG71" s="587"/>
      <c r="AH71" s="586">
        <f>'報告書（事業主控）'!AH71</f>
        <v>0</v>
      </c>
      <c r="AI71" s="587"/>
      <c r="AJ71" s="587"/>
      <c r="AK71" s="588"/>
      <c r="AL71" s="465">
        <f>'報告書（事業主控）'!AL71</f>
        <v>0</v>
      </c>
      <c r="AM71" s="584"/>
      <c r="AN71" s="582">
        <f>'報告書（事業主控）'!AN71</f>
        <v>0</v>
      </c>
      <c r="AO71" s="583"/>
      <c r="AP71" s="583"/>
      <c r="AQ71" s="583"/>
      <c r="AR71" s="583"/>
      <c r="AS71" s="238"/>
    </row>
    <row r="72" spans="2:45" ht="18" customHeight="1">
      <c r="B72" s="603">
        <f>'報告書（事業主控）'!B72</f>
        <v>0</v>
      </c>
      <c r="C72" s="604"/>
      <c r="D72" s="604"/>
      <c r="E72" s="604"/>
      <c r="F72" s="604"/>
      <c r="G72" s="604"/>
      <c r="H72" s="604"/>
      <c r="I72" s="605"/>
      <c r="J72" s="603">
        <f>'報告書（事業主控）'!J72</f>
        <v>0</v>
      </c>
      <c r="K72" s="604"/>
      <c r="L72" s="604"/>
      <c r="M72" s="604"/>
      <c r="N72" s="609"/>
      <c r="O72" s="32">
        <f>'報告書（事業主控）'!O72</f>
        <v>0</v>
      </c>
      <c r="P72" s="11" t="s">
        <v>31</v>
      </c>
      <c r="Q72" s="32">
        <f>'報告書（事業主控）'!Q72</f>
        <v>0</v>
      </c>
      <c r="R72" s="11" t="s">
        <v>32</v>
      </c>
      <c r="S72" s="32">
        <f>'報告書（事業主控）'!S72</f>
        <v>0</v>
      </c>
      <c r="T72" s="483" t="s">
        <v>33</v>
      </c>
      <c r="U72" s="483"/>
      <c r="V72" s="592">
        <f>'報告書（事業主控）'!V72</f>
        <v>0</v>
      </c>
      <c r="W72" s="593"/>
      <c r="X72" s="593"/>
      <c r="Y72" s="282"/>
      <c r="Z72" s="283"/>
      <c r="AA72" s="284"/>
      <c r="AB72" s="284"/>
      <c r="AC72" s="282"/>
      <c r="AD72" s="283"/>
      <c r="AE72" s="284"/>
      <c r="AF72" s="284"/>
      <c r="AG72" s="282"/>
      <c r="AH72" s="589">
        <f>'報告書（事業主控）'!AH72</f>
        <v>0</v>
      </c>
      <c r="AI72" s="590"/>
      <c r="AJ72" s="590"/>
      <c r="AK72" s="591"/>
      <c r="AL72" s="283"/>
      <c r="AM72" s="285"/>
      <c r="AN72" s="589">
        <f>'報告書（事業主控）'!AN72</f>
        <v>0</v>
      </c>
      <c r="AO72" s="590"/>
      <c r="AP72" s="590"/>
      <c r="AQ72" s="590"/>
      <c r="AR72" s="590"/>
      <c r="AS72" s="286"/>
    </row>
    <row r="73" spans="2:45" ht="18" customHeight="1">
      <c r="B73" s="606"/>
      <c r="C73" s="607"/>
      <c r="D73" s="607"/>
      <c r="E73" s="607"/>
      <c r="F73" s="607"/>
      <c r="G73" s="607"/>
      <c r="H73" s="607"/>
      <c r="I73" s="608"/>
      <c r="J73" s="606"/>
      <c r="K73" s="607"/>
      <c r="L73" s="607"/>
      <c r="M73" s="607"/>
      <c r="N73" s="610"/>
      <c r="O73" s="33">
        <f>'報告書（事業主控）'!O73</f>
        <v>0</v>
      </c>
      <c r="P73" s="235" t="s">
        <v>31</v>
      </c>
      <c r="Q73" s="33">
        <f>'報告書（事業主控）'!Q73</f>
        <v>0</v>
      </c>
      <c r="R73" s="235" t="s">
        <v>32</v>
      </c>
      <c r="S73" s="33">
        <f>'報告書（事業主控）'!S73</f>
        <v>0</v>
      </c>
      <c r="T73" s="611" t="s">
        <v>34</v>
      </c>
      <c r="U73" s="611"/>
      <c r="V73" s="586">
        <f>'報告書（事業主控）'!V73</f>
        <v>0</v>
      </c>
      <c r="W73" s="587"/>
      <c r="X73" s="587"/>
      <c r="Y73" s="587"/>
      <c r="Z73" s="586">
        <f>'報告書（事業主控）'!Z73</f>
        <v>0</v>
      </c>
      <c r="AA73" s="587"/>
      <c r="AB73" s="587"/>
      <c r="AC73" s="587"/>
      <c r="AD73" s="586">
        <f>'報告書（事業主控）'!AD73</f>
        <v>0</v>
      </c>
      <c r="AE73" s="587"/>
      <c r="AF73" s="587"/>
      <c r="AG73" s="587"/>
      <c r="AH73" s="586">
        <f>'報告書（事業主控）'!AH73</f>
        <v>0</v>
      </c>
      <c r="AI73" s="587"/>
      <c r="AJ73" s="587"/>
      <c r="AK73" s="588"/>
      <c r="AL73" s="465">
        <f>'報告書（事業主控）'!AL73</f>
        <v>0</v>
      </c>
      <c r="AM73" s="584"/>
      <c r="AN73" s="582">
        <f>'報告書（事業主控）'!AN73</f>
        <v>0</v>
      </c>
      <c r="AO73" s="583"/>
      <c r="AP73" s="583"/>
      <c r="AQ73" s="583"/>
      <c r="AR73" s="583"/>
      <c r="AS73" s="238"/>
    </row>
    <row r="74" spans="2:45" ht="18" customHeight="1">
      <c r="B74" s="603">
        <f>'報告書（事業主控）'!B74</f>
        <v>0</v>
      </c>
      <c r="C74" s="604"/>
      <c r="D74" s="604"/>
      <c r="E74" s="604"/>
      <c r="F74" s="604"/>
      <c r="G74" s="604"/>
      <c r="H74" s="604"/>
      <c r="I74" s="605"/>
      <c r="J74" s="603">
        <f>'報告書（事業主控）'!J74</f>
        <v>0</v>
      </c>
      <c r="K74" s="604"/>
      <c r="L74" s="604"/>
      <c r="M74" s="604"/>
      <c r="N74" s="609"/>
      <c r="O74" s="32">
        <f>'報告書（事業主控）'!O74</f>
        <v>0</v>
      </c>
      <c r="P74" s="11" t="s">
        <v>31</v>
      </c>
      <c r="Q74" s="32">
        <f>'報告書（事業主控）'!Q74</f>
        <v>0</v>
      </c>
      <c r="R74" s="11" t="s">
        <v>32</v>
      </c>
      <c r="S74" s="32">
        <f>'報告書（事業主控）'!S74</f>
        <v>0</v>
      </c>
      <c r="T74" s="483" t="s">
        <v>33</v>
      </c>
      <c r="U74" s="483"/>
      <c r="V74" s="592">
        <f>'報告書（事業主控）'!V74</f>
        <v>0</v>
      </c>
      <c r="W74" s="593"/>
      <c r="X74" s="593"/>
      <c r="Y74" s="282"/>
      <c r="Z74" s="283"/>
      <c r="AA74" s="284"/>
      <c r="AB74" s="284"/>
      <c r="AC74" s="282"/>
      <c r="AD74" s="283"/>
      <c r="AE74" s="284"/>
      <c r="AF74" s="284"/>
      <c r="AG74" s="282"/>
      <c r="AH74" s="589">
        <f>'報告書（事業主控）'!AH74</f>
        <v>0</v>
      </c>
      <c r="AI74" s="590"/>
      <c r="AJ74" s="590"/>
      <c r="AK74" s="591"/>
      <c r="AL74" s="283"/>
      <c r="AM74" s="285"/>
      <c r="AN74" s="589">
        <f>'報告書（事業主控）'!AN74</f>
        <v>0</v>
      </c>
      <c r="AO74" s="590"/>
      <c r="AP74" s="590"/>
      <c r="AQ74" s="590"/>
      <c r="AR74" s="590"/>
      <c r="AS74" s="286"/>
    </row>
    <row r="75" spans="2:45" ht="18" customHeight="1">
      <c r="B75" s="606"/>
      <c r="C75" s="607"/>
      <c r="D75" s="607"/>
      <c r="E75" s="607"/>
      <c r="F75" s="607"/>
      <c r="G75" s="607"/>
      <c r="H75" s="607"/>
      <c r="I75" s="608"/>
      <c r="J75" s="606"/>
      <c r="K75" s="607"/>
      <c r="L75" s="607"/>
      <c r="M75" s="607"/>
      <c r="N75" s="610"/>
      <c r="O75" s="33">
        <f>'報告書（事業主控）'!O75</f>
        <v>0</v>
      </c>
      <c r="P75" s="235" t="s">
        <v>31</v>
      </c>
      <c r="Q75" s="33">
        <f>'報告書（事業主控）'!Q75</f>
        <v>0</v>
      </c>
      <c r="R75" s="235" t="s">
        <v>32</v>
      </c>
      <c r="S75" s="33">
        <f>'報告書（事業主控）'!S75</f>
        <v>0</v>
      </c>
      <c r="T75" s="611" t="s">
        <v>34</v>
      </c>
      <c r="U75" s="611"/>
      <c r="V75" s="586">
        <f>'報告書（事業主控）'!V75</f>
        <v>0</v>
      </c>
      <c r="W75" s="587"/>
      <c r="X75" s="587"/>
      <c r="Y75" s="587"/>
      <c r="Z75" s="586">
        <f>'報告書（事業主控）'!Z75</f>
        <v>0</v>
      </c>
      <c r="AA75" s="587"/>
      <c r="AB75" s="587"/>
      <c r="AC75" s="587"/>
      <c r="AD75" s="586">
        <f>'報告書（事業主控）'!AD75</f>
        <v>0</v>
      </c>
      <c r="AE75" s="587"/>
      <c r="AF75" s="587"/>
      <c r="AG75" s="587"/>
      <c r="AH75" s="586">
        <f>'報告書（事業主控）'!AH75</f>
        <v>0</v>
      </c>
      <c r="AI75" s="587"/>
      <c r="AJ75" s="587"/>
      <c r="AK75" s="588"/>
      <c r="AL75" s="465">
        <f>'報告書（事業主控）'!AL75</f>
        <v>0</v>
      </c>
      <c r="AM75" s="584"/>
      <c r="AN75" s="582">
        <f>'報告書（事業主控）'!AN75</f>
        <v>0</v>
      </c>
      <c r="AO75" s="583"/>
      <c r="AP75" s="583"/>
      <c r="AQ75" s="583"/>
      <c r="AR75" s="583"/>
      <c r="AS75" s="238"/>
    </row>
    <row r="76" spans="2:45" ht="18" customHeight="1">
      <c r="B76" s="603">
        <f>'報告書（事業主控）'!B76</f>
        <v>0</v>
      </c>
      <c r="C76" s="604"/>
      <c r="D76" s="604"/>
      <c r="E76" s="604"/>
      <c r="F76" s="604"/>
      <c r="G76" s="604"/>
      <c r="H76" s="604"/>
      <c r="I76" s="605"/>
      <c r="J76" s="603">
        <f>'報告書（事業主控）'!J76</f>
        <v>0</v>
      </c>
      <c r="K76" s="604"/>
      <c r="L76" s="604"/>
      <c r="M76" s="604"/>
      <c r="N76" s="609"/>
      <c r="O76" s="32">
        <f>'報告書（事業主控）'!O76</f>
        <v>0</v>
      </c>
      <c r="P76" s="11" t="s">
        <v>31</v>
      </c>
      <c r="Q76" s="32">
        <f>'報告書（事業主控）'!Q76</f>
        <v>0</v>
      </c>
      <c r="R76" s="11" t="s">
        <v>32</v>
      </c>
      <c r="S76" s="32">
        <f>'報告書（事業主控）'!S76</f>
        <v>0</v>
      </c>
      <c r="T76" s="483" t="s">
        <v>33</v>
      </c>
      <c r="U76" s="483"/>
      <c r="V76" s="592">
        <f>'報告書（事業主控）'!V76</f>
        <v>0</v>
      </c>
      <c r="W76" s="593"/>
      <c r="X76" s="593"/>
      <c r="Y76" s="282"/>
      <c r="Z76" s="283"/>
      <c r="AA76" s="284"/>
      <c r="AB76" s="284"/>
      <c r="AC76" s="282"/>
      <c r="AD76" s="283"/>
      <c r="AE76" s="284"/>
      <c r="AF76" s="284"/>
      <c r="AG76" s="282"/>
      <c r="AH76" s="589">
        <f>'報告書（事業主控）'!AH76</f>
        <v>0</v>
      </c>
      <c r="AI76" s="590"/>
      <c r="AJ76" s="590"/>
      <c r="AK76" s="591"/>
      <c r="AL76" s="283"/>
      <c r="AM76" s="285"/>
      <c r="AN76" s="589">
        <f>'報告書（事業主控）'!AN76</f>
        <v>0</v>
      </c>
      <c r="AO76" s="590"/>
      <c r="AP76" s="590"/>
      <c r="AQ76" s="590"/>
      <c r="AR76" s="590"/>
      <c r="AS76" s="286"/>
    </row>
    <row r="77" spans="2:45" ht="18" customHeight="1">
      <c r="B77" s="606"/>
      <c r="C77" s="607"/>
      <c r="D77" s="607"/>
      <c r="E77" s="607"/>
      <c r="F77" s="607"/>
      <c r="G77" s="607"/>
      <c r="H77" s="607"/>
      <c r="I77" s="608"/>
      <c r="J77" s="606"/>
      <c r="K77" s="607"/>
      <c r="L77" s="607"/>
      <c r="M77" s="607"/>
      <c r="N77" s="610"/>
      <c r="O77" s="33">
        <f>'報告書（事業主控）'!O77</f>
        <v>0</v>
      </c>
      <c r="P77" s="235" t="s">
        <v>31</v>
      </c>
      <c r="Q77" s="33">
        <f>'報告書（事業主控）'!Q77</f>
        <v>0</v>
      </c>
      <c r="R77" s="235" t="s">
        <v>32</v>
      </c>
      <c r="S77" s="33">
        <f>'報告書（事業主控）'!S77</f>
        <v>0</v>
      </c>
      <c r="T77" s="611" t="s">
        <v>34</v>
      </c>
      <c r="U77" s="611"/>
      <c r="V77" s="586">
        <f>'報告書（事業主控）'!V77</f>
        <v>0</v>
      </c>
      <c r="W77" s="587"/>
      <c r="X77" s="587"/>
      <c r="Y77" s="587"/>
      <c r="Z77" s="586">
        <f>'報告書（事業主控）'!Z77</f>
        <v>0</v>
      </c>
      <c r="AA77" s="587"/>
      <c r="AB77" s="587"/>
      <c r="AC77" s="587"/>
      <c r="AD77" s="586">
        <f>'報告書（事業主控）'!AD77</f>
        <v>0</v>
      </c>
      <c r="AE77" s="587"/>
      <c r="AF77" s="587"/>
      <c r="AG77" s="587"/>
      <c r="AH77" s="586">
        <f>'報告書（事業主控）'!AH77</f>
        <v>0</v>
      </c>
      <c r="AI77" s="587"/>
      <c r="AJ77" s="587"/>
      <c r="AK77" s="588"/>
      <c r="AL77" s="465">
        <f>'報告書（事業主控）'!AL77</f>
        <v>0</v>
      </c>
      <c r="AM77" s="584"/>
      <c r="AN77" s="582">
        <f>'報告書（事業主控）'!AN77</f>
        <v>0</v>
      </c>
      <c r="AO77" s="583"/>
      <c r="AP77" s="583"/>
      <c r="AQ77" s="583"/>
      <c r="AR77" s="583"/>
      <c r="AS77" s="238"/>
    </row>
    <row r="78" spans="2:45" ht="18" customHeight="1">
      <c r="B78" s="372" t="s">
        <v>343</v>
      </c>
      <c r="C78" s="489"/>
      <c r="D78" s="489"/>
      <c r="E78" s="490"/>
      <c r="F78" s="594">
        <f>'報告書（事業主控）'!F78</f>
        <v>0</v>
      </c>
      <c r="G78" s="595"/>
      <c r="H78" s="595"/>
      <c r="I78" s="595"/>
      <c r="J78" s="595"/>
      <c r="K78" s="595"/>
      <c r="L78" s="595"/>
      <c r="M78" s="595"/>
      <c r="N78" s="596"/>
      <c r="O78" s="372" t="s">
        <v>344</v>
      </c>
      <c r="P78" s="489"/>
      <c r="Q78" s="489"/>
      <c r="R78" s="489"/>
      <c r="S78" s="489"/>
      <c r="T78" s="489"/>
      <c r="U78" s="490"/>
      <c r="V78" s="589">
        <f>'報告書（事業主控）'!V78</f>
        <v>0</v>
      </c>
      <c r="W78" s="590"/>
      <c r="X78" s="590"/>
      <c r="Y78" s="591"/>
      <c r="Z78" s="283"/>
      <c r="AA78" s="284"/>
      <c r="AB78" s="284"/>
      <c r="AC78" s="282"/>
      <c r="AD78" s="283"/>
      <c r="AE78" s="284"/>
      <c r="AF78" s="284"/>
      <c r="AG78" s="282"/>
      <c r="AH78" s="589">
        <f>'報告書（事業主控）'!AH78</f>
        <v>0</v>
      </c>
      <c r="AI78" s="590"/>
      <c r="AJ78" s="590"/>
      <c r="AK78" s="591"/>
      <c r="AL78" s="283"/>
      <c r="AM78" s="285"/>
      <c r="AN78" s="589">
        <f>'報告書（事業主控）'!AN78</f>
        <v>0</v>
      </c>
      <c r="AO78" s="590"/>
      <c r="AP78" s="590"/>
      <c r="AQ78" s="590"/>
      <c r="AR78" s="590"/>
      <c r="AS78" s="286"/>
    </row>
    <row r="79" spans="2:45" ht="18" customHeight="1">
      <c r="B79" s="491"/>
      <c r="C79" s="492"/>
      <c r="D79" s="492"/>
      <c r="E79" s="493"/>
      <c r="F79" s="597"/>
      <c r="G79" s="598"/>
      <c r="H79" s="598"/>
      <c r="I79" s="598"/>
      <c r="J79" s="598"/>
      <c r="K79" s="598"/>
      <c r="L79" s="598"/>
      <c r="M79" s="598"/>
      <c r="N79" s="599"/>
      <c r="O79" s="491"/>
      <c r="P79" s="492"/>
      <c r="Q79" s="492"/>
      <c r="R79" s="492"/>
      <c r="S79" s="492"/>
      <c r="T79" s="492"/>
      <c r="U79" s="493"/>
      <c r="V79" s="484">
        <f>'報告書（事業主控）'!V79</f>
        <v>0</v>
      </c>
      <c r="W79" s="487"/>
      <c r="X79" s="487"/>
      <c r="Y79" s="505"/>
      <c r="Z79" s="484">
        <f>'報告書（事業主控）'!Z79</f>
        <v>0</v>
      </c>
      <c r="AA79" s="485"/>
      <c r="AB79" s="485"/>
      <c r="AC79" s="486"/>
      <c r="AD79" s="484">
        <f>'報告書（事業主控）'!AD79</f>
        <v>0</v>
      </c>
      <c r="AE79" s="485"/>
      <c r="AF79" s="485"/>
      <c r="AG79" s="486"/>
      <c r="AH79" s="484">
        <f>'報告書（事業主控）'!AH79</f>
        <v>0</v>
      </c>
      <c r="AI79" s="463"/>
      <c r="AJ79" s="463"/>
      <c r="AK79" s="463"/>
      <c r="AL79" s="287"/>
      <c r="AM79" s="288"/>
      <c r="AN79" s="484">
        <f>'報告書（事業主控）'!AN79</f>
        <v>0</v>
      </c>
      <c r="AO79" s="487"/>
      <c r="AP79" s="487"/>
      <c r="AQ79" s="487"/>
      <c r="AR79" s="487"/>
      <c r="AS79" s="289"/>
    </row>
    <row r="80" spans="2:45" ht="18" customHeight="1">
      <c r="B80" s="494"/>
      <c r="C80" s="495"/>
      <c r="D80" s="495"/>
      <c r="E80" s="496"/>
      <c r="F80" s="600"/>
      <c r="G80" s="601"/>
      <c r="H80" s="601"/>
      <c r="I80" s="601"/>
      <c r="J80" s="601"/>
      <c r="K80" s="601"/>
      <c r="L80" s="601"/>
      <c r="M80" s="601"/>
      <c r="N80" s="602"/>
      <c r="O80" s="494"/>
      <c r="P80" s="495"/>
      <c r="Q80" s="495"/>
      <c r="R80" s="495"/>
      <c r="S80" s="495"/>
      <c r="T80" s="495"/>
      <c r="U80" s="496"/>
      <c r="V80" s="582">
        <f>'報告書（事業主控）'!V80</f>
        <v>0</v>
      </c>
      <c r="W80" s="583"/>
      <c r="X80" s="583"/>
      <c r="Y80" s="585"/>
      <c r="Z80" s="582">
        <f>'報告書（事業主控）'!Z80</f>
        <v>0</v>
      </c>
      <c r="AA80" s="583"/>
      <c r="AB80" s="583"/>
      <c r="AC80" s="585"/>
      <c r="AD80" s="582">
        <f>'報告書（事業主控）'!AD80</f>
        <v>0</v>
      </c>
      <c r="AE80" s="583"/>
      <c r="AF80" s="583"/>
      <c r="AG80" s="585"/>
      <c r="AH80" s="582">
        <f>'報告書（事業主控）'!AH80</f>
        <v>0</v>
      </c>
      <c r="AI80" s="583"/>
      <c r="AJ80" s="583"/>
      <c r="AK80" s="585"/>
      <c r="AL80" s="237"/>
      <c r="AM80" s="238"/>
      <c r="AN80" s="582">
        <f>'報告書（事業主控）'!AN80</f>
        <v>0</v>
      </c>
      <c r="AO80" s="583"/>
      <c r="AP80" s="583"/>
      <c r="AQ80" s="583"/>
      <c r="AR80" s="583"/>
      <c r="AS80" s="238"/>
    </row>
    <row r="81" spans="40:44" ht="18" customHeight="1">
      <c r="AN81" s="581">
        <f>'報告書（事業主控）'!AN81</f>
        <v>0</v>
      </c>
      <c r="AO81" s="581"/>
      <c r="AP81" s="581"/>
      <c r="AQ81" s="581"/>
      <c r="AR81" s="581"/>
    </row>
    <row r="82" spans="40:44" ht="31.9" customHeight="1">
      <c r="AN82" s="38"/>
      <c r="AO82" s="38"/>
      <c r="AP82" s="38"/>
      <c r="AQ82" s="38"/>
      <c r="AR82" s="38"/>
    </row>
    <row r="83" spans="40:44" ht="0" hidden="1" customHeight="1"/>
    <row r="84" spans="40:44" ht="0" hidden="1" customHeight="1"/>
    <row r="85" spans="40:44" ht="0" hidden="1" customHeight="1"/>
    <row r="86" spans="40:44" ht="0" hidden="1" customHeight="1"/>
    <row r="87" spans="40:44" ht="0" hidden="1" customHeight="1"/>
    <row r="88" spans="40:44" ht="0" hidden="1" customHeight="1"/>
    <row r="89" spans="40:44" ht="0" hidden="1" customHeight="1"/>
    <row r="90" spans="40:44" ht="0" hidden="1" customHeight="1"/>
    <row r="91" spans="40:44" ht="0" hidden="1" customHeight="1"/>
    <row r="92" spans="40:44" ht="0" hidden="1" customHeight="1"/>
    <row r="93" spans="40:44" ht="0" hidden="1" customHeight="1"/>
    <row r="94" spans="40:44" ht="0" hidden="1" customHeight="1"/>
    <row r="95" spans="40:44" ht="0" hidden="1" customHeight="1"/>
    <row r="96" spans="40:44"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row r="105" ht="0" hidden="1" customHeight="1"/>
    <row r="106" ht="0" hidden="1" customHeight="1"/>
    <row r="107" ht="0" hidden="1" customHeight="1"/>
    <row r="108" ht="0" hidden="1" customHeight="1"/>
    <row r="109" ht="0" hidden="1" customHeight="1"/>
    <row r="110" ht="0" hidden="1" customHeight="1"/>
    <row r="111" ht="0" hidden="1" customHeight="1"/>
    <row r="112" ht="0" hidden="1" customHeight="1"/>
    <row r="113" ht="0" hidden="1" customHeight="1"/>
    <row r="114" ht="0" hidden="1" customHeight="1"/>
    <row r="115" ht="0" hidden="1" customHeight="1"/>
    <row r="116" ht="0" hidden="1" customHeight="1"/>
    <row r="117" ht="0" hidden="1" customHeight="1"/>
    <row r="118" ht="0" hidden="1" customHeight="1"/>
    <row r="119" ht="0" hidden="1" customHeight="1"/>
    <row r="120" ht="0" hidden="1" customHeight="1"/>
    <row r="121" ht="0" hidden="1" customHeight="1"/>
    <row r="122" ht="0" hidden="1" customHeight="1"/>
    <row r="123" ht="0" hidden="1" customHeight="1"/>
    <row r="124" ht="0" hidden="1" customHeight="1"/>
    <row r="125" ht="0" hidden="1" customHeight="1"/>
    <row r="126" ht="0" hidden="1" customHeight="1"/>
    <row r="127" ht="0" hidden="1" customHeight="1"/>
    <row r="128" ht="0" hidden="1" customHeight="1"/>
    <row r="129" ht="0" hidden="1" customHeight="1"/>
    <row r="130" ht="0" hidden="1" customHeight="1"/>
    <row r="131" ht="0" hidden="1" customHeight="1"/>
    <row r="132" ht="0" hidden="1" customHeight="1"/>
    <row r="133" ht="0" hidden="1" customHeight="1"/>
    <row r="134" ht="0" hidden="1" customHeight="1"/>
    <row r="135" ht="0" hidden="1" customHeight="1"/>
    <row r="136" ht="0" hidden="1" customHeight="1"/>
    <row r="137" ht="0" hidden="1" customHeight="1"/>
    <row r="138" ht="0" hidden="1" customHeight="1"/>
    <row r="139" ht="0" hidden="1" customHeight="1"/>
    <row r="140" ht="0" hidden="1" customHeight="1"/>
    <row r="141" ht="0" hidden="1" customHeight="1"/>
    <row r="142" ht="0" hidden="1" customHeight="1"/>
    <row r="143" ht="0" hidden="1" customHeight="1"/>
    <row r="144" ht="0" hidden="1" customHeight="1"/>
    <row r="145" ht="0" hidden="1" customHeight="1"/>
    <row r="146" ht="0" hidden="1" customHeight="1"/>
    <row r="147" ht="0" hidden="1" customHeight="1"/>
    <row r="148" ht="0" hidden="1" customHeight="1"/>
    <row r="149" ht="0" hidden="1" customHeight="1"/>
    <row r="150" ht="0" hidden="1" customHeight="1"/>
    <row r="151" ht="0" hidden="1" customHeight="1"/>
    <row r="152" ht="0" hidden="1" customHeight="1"/>
    <row r="153" ht="0" hidden="1" customHeight="1"/>
    <row r="154" ht="0" hidden="1" customHeight="1"/>
    <row r="155" ht="0" hidden="1" customHeight="1"/>
    <row r="156" ht="0" hidden="1" customHeight="1"/>
    <row r="157" ht="0" hidden="1" customHeight="1"/>
    <row r="158" ht="0" hidden="1" customHeight="1"/>
    <row r="159" ht="0" hidden="1" customHeight="1"/>
    <row r="160" ht="0" hidden="1" customHeight="1"/>
    <row r="161" ht="0" hidden="1" customHeight="1"/>
    <row r="162" ht="0" hidden="1" customHeight="1"/>
    <row r="163" ht="0" hidden="1" customHeight="1"/>
    <row r="164" ht="0" hidden="1" customHeight="1"/>
    <row r="165" ht="0" hidden="1" customHeight="1"/>
    <row r="166" ht="0" hidden="1" customHeight="1"/>
    <row r="167" ht="0" hidden="1" customHeight="1"/>
    <row r="168" ht="0" hidden="1" customHeight="1"/>
    <row r="169" ht="0" hidden="1" customHeight="1"/>
    <row r="170" ht="0" hidden="1" customHeight="1"/>
    <row r="171" ht="0" hidden="1" customHeight="1"/>
    <row r="172" ht="0" hidden="1" customHeight="1"/>
    <row r="173" ht="0" hidden="1" customHeight="1"/>
    <row r="174" ht="0" hidden="1" customHeight="1"/>
    <row r="175" ht="0" hidden="1" customHeight="1"/>
    <row r="176" ht="0" hidden="1" customHeight="1"/>
    <row r="177" ht="0" hidden="1" customHeight="1"/>
    <row r="178" ht="0" hidden="1" customHeight="1"/>
    <row r="179" ht="0" hidden="1" customHeight="1"/>
    <row r="180" ht="0" hidden="1" customHeight="1"/>
    <row r="181" ht="0" hidden="1" customHeight="1"/>
    <row r="182" ht="0" hidden="1" customHeight="1"/>
    <row r="183" ht="0" hidden="1" customHeight="1"/>
    <row r="184" ht="0" hidden="1" customHeight="1"/>
    <row r="185" ht="0" hidden="1" customHeight="1"/>
    <row r="186" ht="0" hidden="1" customHeight="1"/>
    <row r="187" ht="0" hidden="1" customHeight="1"/>
    <row r="188" ht="0" hidden="1" customHeight="1"/>
    <row r="189" ht="0" hidden="1" customHeight="1"/>
    <row r="190" ht="0" hidden="1" customHeight="1"/>
    <row r="191" ht="0" hidden="1" customHeight="1"/>
    <row r="192" ht="0" hidden="1" customHeight="1"/>
    <row r="193" ht="0" hidden="1" customHeight="1"/>
    <row r="194" ht="0" hidden="1" customHeight="1"/>
    <row r="195" ht="0" hidden="1" customHeight="1"/>
    <row r="196" ht="0" hidden="1" customHeight="1"/>
    <row r="197" ht="0" hidden="1" customHeight="1"/>
    <row r="198" ht="0" hidden="1" customHeight="1"/>
    <row r="199" ht="0" hidden="1" customHeight="1"/>
    <row r="200" ht="0" hidden="1" customHeight="1"/>
    <row r="201" ht="0" hidden="1" customHeight="1"/>
    <row r="202" ht="0" hidden="1" customHeight="1"/>
    <row r="203" ht="0" hidden="1" customHeight="1"/>
    <row r="204" ht="0" hidden="1" customHeight="1"/>
    <row r="205" ht="0" hidden="1" customHeight="1"/>
    <row r="206" ht="0" hidden="1" customHeight="1"/>
    <row r="207" ht="0" hidden="1" customHeight="1"/>
    <row r="208" ht="0" hidden="1" customHeight="1"/>
    <row r="209" ht="0" hidden="1" customHeight="1"/>
    <row r="210" ht="0" hidden="1" customHeight="1"/>
    <row r="211" ht="0" hidden="1" customHeight="1"/>
    <row r="212" ht="0" hidden="1" customHeight="1"/>
    <row r="213" ht="0" hidden="1" customHeight="1"/>
    <row r="214" ht="0" hidden="1" customHeight="1"/>
    <row r="215" ht="0" hidden="1" customHeight="1"/>
    <row r="216" ht="0" hidden="1" customHeight="1"/>
    <row r="217" ht="0" hidden="1" customHeight="1"/>
    <row r="218" ht="0" hidden="1" customHeight="1"/>
    <row r="219" ht="0" hidden="1" customHeight="1"/>
    <row r="220" ht="0" hidden="1" customHeight="1"/>
    <row r="221" ht="0" hidden="1" customHeight="1"/>
    <row r="222" ht="0" hidden="1" customHeight="1"/>
    <row r="223" ht="0" hidden="1" customHeight="1"/>
    <row r="224" ht="0" hidden="1" customHeight="1"/>
    <row r="225" ht="0" hidden="1" customHeight="1"/>
    <row r="226" ht="0" hidden="1" customHeight="1"/>
    <row r="227" ht="0" hidden="1" customHeight="1"/>
    <row r="228" ht="0" hidden="1" customHeight="1"/>
    <row r="229" ht="0" hidden="1" customHeight="1"/>
    <row r="230" ht="0" hidden="1" customHeight="1"/>
    <row r="231" ht="0" hidden="1" customHeight="1"/>
    <row r="232" ht="0" hidden="1" customHeight="1"/>
    <row r="233" ht="0" hidden="1" customHeight="1"/>
    <row r="234" ht="0" hidden="1" customHeight="1"/>
    <row r="235" ht="0" hidden="1" customHeight="1"/>
    <row r="236" ht="0" hidden="1" customHeight="1"/>
    <row r="237" ht="0" hidden="1" customHeight="1"/>
    <row r="238" ht="0" hidden="1" customHeight="1"/>
    <row r="239" ht="0" hidden="1" customHeight="1"/>
    <row r="240" ht="0" hidden="1" customHeight="1"/>
    <row r="241" ht="0" hidden="1" customHeight="1"/>
    <row r="242" ht="0" hidden="1" customHeight="1"/>
    <row r="243" ht="0" hidden="1" customHeight="1"/>
    <row r="244" ht="0" hidden="1" customHeight="1"/>
    <row r="245" ht="0" hidden="1" customHeight="1"/>
    <row r="246" ht="0" hidden="1" customHeight="1"/>
    <row r="247" ht="0" hidden="1" customHeight="1"/>
    <row r="248" ht="0" hidden="1" customHeight="1"/>
    <row r="249" ht="0" hidden="1" customHeight="1"/>
    <row r="250" ht="0" hidden="1" customHeight="1"/>
    <row r="251" ht="0" hidden="1" customHeight="1"/>
    <row r="252" ht="0" hidden="1" customHeight="1"/>
    <row r="253" ht="0" hidden="1" customHeight="1"/>
    <row r="254" ht="0" hidden="1" customHeight="1"/>
    <row r="255" ht="0" hidden="1" customHeight="1"/>
    <row r="256" ht="0" hidden="1" customHeight="1"/>
    <row r="257" ht="0" hidden="1" customHeight="1"/>
    <row r="258" ht="0" hidden="1" customHeight="1"/>
    <row r="259" ht="0" hidden="1" customHeight="1"/>
    <row r="260" ht="0" hidden="1" customHeight="1"/>
    <row r="261" ht="0" hidden="1" customHeight="1"/>
    <row r="262" ht="0" hidden="1" customHeight="1"/>
    <row r="263" ht="0" hidden="1" customHeight="1"/>
    <row r="264" ht="0" hidden="1" customHeight="1"/>
    <row r="265" ht="0" hidden="1" customHeight="1"/>
    <row r="266" ht="0" hidden="1" customHeight="1"/>
    <row r="267" ht="0" hidden="1" customHeight="1"/>
    <row r="268" ht="0" hidden="1" customHeight="1"/>
    <row r="269" ht="0" hidden="1" customHeight="1"/>
    <row r="270" ht="0" hidden="1" customHeight="1"/>
    <row r="271" ht="0" hidden="1" customHeight="1"/>
    <row r="272" ht="0" hidden="1" customHeight="1"/>
    <row r="273" ht="0" hidden="1" customHeight="1"/>
    <row r="274" ht="0" hidden="1" customHeight="1"/>
    <row r="275" ht="0" hidden="1" customHeight="1"/>
    <row r="276" ht="0" hidden="1" customHeight="1"/>
    <row r="277" ht="0" hidden="1" customHeight="1"/>
    <row r="278" ht="0" hidden="1" customHeight="1"/>
    <row r="279" ht="0" hidden="1" customHeight="1"/>
    <row r="280" ht="0" hidden="1" customHeight="1"/>
    <row r="281" ht="0" hidden="1" customHeight="1"/>
    <row r="282" ht="0" hidden="1" customHeight="1"/>
    <row r="283" ht="0" hidden="1" customHeight="1"/>
    <row r="284" ht="0" hidden="1" customHeight="1"/>
    <row r="285" ht="0" hidden="1" customHeight="1"/>
    <row r="286" ht="0" hidden="1" customHeight="1"/>
    <row r="287" ht="0" hidden="1" customHeight="1"/>
    <row r="288" ht="0" hidden="1" customHeight="1"/>
    <row r="289" ht="0" hidden="1" customHeight="1"/>
    <row r="290" ht="0" hidden="1" customHeight="1"/>
    <row r="291" ht="0" hidden="1" customHeight="1"/>
    <row r="292" ht="0" hidden="1" customHeight="1"/>
    <row r="293" ht="0" hidden="1" customHeight="1"/>
    <row r="294" ht="0" hidden="1" customHeight="1"/>
    <row r="295" ht="0" hidden="1" customHeight="1"/>
    <row r="296" ht="0" hidden="1" customHeight="1"/>
    <row r="297" ht="0" hidden="1" customHeight="1"/>
    <row r="298" ht="0" hidden="1" customHeight="1"/>
    <row r="299" ht="0" hidden="1" customHeight="1"/>
    <row r="300" ht="0" hidden="1" customHeight="1"/>
    <row r="301" ht="0" hidden="1" customHeight="1"/>
    <row r="302" ht="0" hidden="1" customHeight="1"/>
    <row r="303" ht="0" hidden="1" customHeight="1"/>
    <row r="304" ht="0" hidden="1" customHeight="1"/>
    <row r="305" ht="0" hidden="1" customHeight="1"/>
    <row r="306" ht="0" hidden="1" customHeight="1"/>
    <row r="307" ht="0" hidden="1" customHeight="1"/>
    <row r="308" ht="0" hidden="1" customHeight="1"/>
    <row r="309" ht="0" hidden="1" customHeight="1"/>
    <row r="310" ht="0" hidden="1" customHeight="1"/>
    <row r="311" ht="0" hidden="1" customHeight="1"/>
    <row r="312" ht="0" hidden="1" customHeight="1"/>
    <row r="313" ht="0" hidden="1" customHeight="1"/>
    <row r="314" ht="0" hidden="1" customHeight="1"/>
    <row r="315" ht="0" hidden="1" customHeight="1"/>
    <row r="316" ht="0" hidden="1" customHeight="1"/>
    <row r="317" ht="0" hidden="1" customHeight="1"/>
    <row r="318" ht="0" hidden="1" customHeight="1"/>
    <row r="319" ht="0" hidden="1" customHeight="1"/>
    <row r="320" ht="0" hidden="1" customHeight="1"/>
    <row r="321" ht="0" hidden="1" customHeight="1"/>
    <row r="322" ht="0" hidden="1" customHeight="1"/>
    <row r="323" ht="0" hidden="1" customHeight="1"/>
    <row r="324" ht="0" hidden="1" customHeight="1"/>
    <row r="325" ht="0" hidden="1" customHeight="1"/>
    <row r="326" ht="0" hidden="1" customHeight="1"/>
    <row r="327" ht="0" hidden="1" customHeight="1"/>
    <row r="328" ht="0" hidden="1" customHeight="1"/>
    <row r="329" ht="0" hidden="1" customHeight="1"/>
    <row r="330" ht="0" hidden="1" customHeight="1"/>
    <row r="331" ht="0" hidden="1" customHeight="1"/>
    <row r="332" ht="0" hidden="1" customHeight="1"/>
    <row r="333" ht="0" hidden="1" customHeight="1"/>
    <row r="334" ht="0" hidden="1" customHeight="1"/>
    <row r="335" ht="0" hidden="1" customHeight="1"/>
    <row r="336" ht="0" hidden="1" customHeight="1"/>
    <row r="337" ht="0" hidden="1" customHeight="1"/>
    <row r="338" ht="0" hidden="1" customHeight="1"/>
    <row r="339" ht="0" hidden="1" customHeight="1"/>
    <row r="340" ht="0" hidden="1" customHeight="1"/>
    <row r="341" ht="0" hidden="1" customHeight="1"/>
    <row r="342" ht="0" hidden="1" customHeight="1"/>
    <row r="343" ht="0" hidden="1" customHeight="1"/>
    <row r="344" ht="0" hidden="1" customHeight="1"/>
    <row r="345" ht="0" hidden="1" customHeight="1"/>
    <row r="346" ht="0" hidden="1" customHeight="1"/>
    <row r="347" ht="0" hidden="1" customHeight="1"/>
    <row r="348" ht="0" hidden="1" customHeight="1"/>
    <row r="349" ht="0" hidden="1" customHeight="1"/>
    <row r="350" ht="0" hidden="1" customHeight="1"/>
    <row r="351" ht="0" hidden="1" customHeight="1"/>
    <row r="352" ht="0" hidden="1" customHeight="1"/>
    <row r="353" ht="0" hidden="1" customHeight="1"/>
    <row r="354" ht="0" hidden="1" customHeight="1"/>
    <row r="355" ht="0" hidden="1" customHeight="1"/>
    <row r="356" ht="0" hidden="1" customHeight="1"/>
    <row r="357" ht="0" hidden="1" customHeight="1"/>
    <row r="358" ht="0" hidden="1" customHeight="1"/>
    <row r="359" ht="0" hidden="1" customHeight="1"/>
    <row r="360" ht="0" hidden="1" customHeight="1"/>
    <row r="361" ht="0" hidden="1" customHeight="1"/>
    <row r="362" ht="0" hidden="1" customHeight="1"/>
    <row r="363" ht="0" hidden="1" customHeight="1"/>
    <row r="364" ht="0" hidden="1" customHeight="1"/>
    <row r="365" ht="0" hidden="1" customHeight="1"/>
    <row r="366" ht="0" hidden="1" customHeight="1"/>
    <row r="367" ht="0" hidden="1" customHeight="1"/>
    <row r="368" ht="0" hidden="1" customHeight="1"/>
    <row r="369" ht="0" hidden="1" customHeight="1"/>
    <row r="370" ht="0" hidden="1" customHeight="1"/>
    <row r="371" ht="0" hidden="1" customHeight="1"/>
    <row r="372" ht="0" hidden="1" customHeight="1"/>
    <row r="373" ht="0" hidden="1" customHeight="1"/>
    <row r="374" ht="0" hidden="1" customHeight="1"/>
    <row r="375" ht="0" hidden="1" customHeight="1"/>
    <row r="376" ht="0" hidden="1" customHeight="1"/>
    <row r="377" ht="0" hidden="1" customHeight="1"/>
    <row r="378" ht="0" hidden="1" customHeight="1"/>
    <row r="379" ht="0" hidden="1" customHeight="1"/>
    <row r="380" ht="0" hidden="1" customHeight="1"/>
    <row r="381" ht="0" hidden="1" customHeight="1"/>
    <row r="382" ht="0" hidden="1" customHeight="1"/>
    <row r="383" ht="0" hidden="1" customHeight="1"/>
    <row r="384" ht="0" hidden="1" customHeight="1"/>
    <row r="385" ht="0" hidden="1" customHeight="1"/>
    <row r="386" ht="0" hidden="1" customHeight="1"/>
    <row r="387" ht="0" hidden="1" customHeight="1"/>
    <row r="388" ht="0" hidden="1" customHeight="1"/>
    <row r="389" ht="0" hidden="1" customHeight="1"/>
    <row r="390" ht="0" hidden="1" customHeight="1"/>
    <row r="391" ht="0" hidden="1" customHeight="1"/>
    <row r="392" ht="0" hidden="1" customHeight="1"/>
    <row r="393" ht="0" hidden="1" customHeight="1"/>
    <row r="394" ht="0" hidden="1" customHeight="1"/>
    <row r="395" ht="0" hidden="1" customHeight="1"/>
    <row r="396" ht="0" hidden="1" customHeight="1"/>
    <row r="397" ht="0" hidden="1" customHeight="1"/>
    <row r="398" ht="0" hidden="1" customHeight="1"/>
    <row r="399" ht="0" hidden="1" customHeight="1"/>
    <row r="400" ht="0" hidden="1" customHeight="1"/>
    <row r="401" ht="0" hidden="1" customHeight="1"/>
    <row r="402" ht="0" hidden="1" customHeight="1"/>
    <row r="403" ht="0" hidden="1" customHeight="1"/>
    <row r="404" ht="0" hidden="1" customHeight="1"/>
    <row r="405" ht="0" hidden="1" customHeight="1"/>
    <row r="406" ht="0" hidden="1" customHeight="1"/>
    <row r="407" ht="0" hidden="1" customHeight="1"/>
    <row r="408" ht="0" hidden="1" customHeight="1"/>
    <row r="409" ht="0" hidden="1" customHeight="1"/>
    <row r="410" ht="0" hidden="1" customHeight="1"/>
    <row r="411" ht="0" hidden="1" customHeight="1"/>
    <row r="412" ht="0" hidden="1" customHeight="1"/>
    <row r="413" ht="0" hidden="1" customHeight="1"/>
    <row r="414" ht="0" hidden="1" customHeight="1"/>
    <row r="415" ht="0" hidden="1" customHeight="1"/>
    <row r="416" ht="0" hidden="1" customHeight="1"/>
    <row r="417" ht="0" hidden="1" customHeight="1"/>
    <row r="418" ht="0" hidden="1" customHeight="1"/>
    <row r="419" ht="0" hidden="1" customHeight="1"/>
    <row r="420" ht="0" hidden="1" customHeight="1"/>
    <row r="421" ht="0" hidden="1" customHeight="1"/>
    <row r="422" ht="0" hidden="1" customHeight="1"/>
    <row r="423" ht="0" hidden="1" customHeight="1"/>
    <row r="424" ht="0" hidden="1" customHeight="1"/>
    <row r="425" ht="0" hidden="1" customHeight="1"/>
    <row r="426" ht="0" hidden="1" customHeight="1"/>
    <row r="427" ht="0" hidden="1" customHeight="1"/>
    <row r="428" ht="0" hidden="1" customHeight="1"/>
    <row r="429" ht="0" hidden="1" customHeight="1"/>
    <row r="430" ht="0" hidden="1" customHeight="1"/>
    <row r="431" ht="0" hidden="1" customHeight="1"/>
    <row r="432" ht="0" hidden="1" customHeight="1"/>
    <row r="433" ht="0" hidden="1" customHeight="1"/>
    <row r="434" ht="0" hidden="1" customHeight="1"/>
    <row r="435" ht="0" hidden="1" customHeight="1"/>
    <row r="436" ht="0" hidden="1" customHeight="1"/>
    <row r="437" ht="0" hidden="1" customHeight="1"/>
    <row r="438" ht="0" hidden="1" customHeight="1"/>
    <row r="439" ht="0" hidden="1" customHeight="1"/>
    <row r="440" ht="0" hidden="1" customHeight="1"/>
    <row r="441" ht="0" hidden="1" customHeight="1"/>
    <row r="442" ht="0" hidden="1" customHeight="1"/>
    <row r="443" ht="0" hidden="1" customHeight="1"/>
    <row r="444" ht="0" hidden="1" customHeight="1"/>
    <row r="445" ht="0" hidden="1" customHeight="1"/>
    <row r="446" ht="0" hidden="1" customHeight="1"/>
    <row r="447" ht="0" hidden="1" customHeight="1"/>
    <row r="448" ht="0" hidden="1" customHeight="1"/>
    <row r="449" ht="0" hidden="1" customHeight="1"/>
    <row r="450" ht="0" hidden="1" customHeight="1"/>
    <row r="451" ht="0" hidden="1" customHeight="1"/>
    <row r="452" ht="0" hidden="1" customHeight="1"/>
    <row r="453" ht="0" hidden="1" customHeight="1"/>
    <row r="454" ht="0" hidden="1" customHeight="1"/>
    <row r="455" ht="0" hidden="1" customHeight="1"/>
    <row r="456" ht="0" hidden="1" customHeight="1"/>
    <row r="457" ht="0" hidden="1" customHeight="1"/>
    <row r="458" ht="0" hidden="1" customHeight="1"/>
    <row r="459" ht="0" hidden="1" customHeight="1"/>
    <row r="460" ht="0" hidden="1" customHeight="1"/>
    <row r="461" ht="0" hidden="1" customHeight="1"/>
    <row r="462" ht="0" hidden="1" customHeight="1"/>
    <row r="463" ht="0" hidden="1" customHeight="1"/>
    <row r="464" ht="0" hidden="1" customHeight="1"/>
    <row r="465" ht="0" hidden="1" customHeight="1"/>
    <row r="466" ht="0" hidden="1" customHeight="1"/>
    <row r="467" ht="0" hidden="1" customHeight="1"/>
    <row r="468" ht="0" hidden="1" customHeight="1"/>
    <row r="469" ht="0" hidden="1" customHeight="1"/>
    <row r="470" ht="0" hidden="1" customHeight="1"/>
    <row r="471" ht="0" hidden="1" customHeight="1"/>
    <row r="472" ht="0" hidden="1" customHeight="1"/>
    <row r="473" ht="0" hidden="1" customHeight="1"/>
    <row r="474" ht="0" hidden="1" customHeight="1"/>
    <row r="475" ht="0" hidden="1" customHeight="1"/>
    <row r="476" ht="0" hidden="1" customHeight="1"/>
    <row r="477" ht="0" hidden="1" customHeight="1"/>
    <row r="478" ht="0" hidden="1" customHeight="1"/>
    <row r="479" ht="0" hidden="1" customHeight="1"/>
    <row r="480" ht="0" hidden="1" customHeight="1"/>
    <row r="481" ht="0" hidden="1" customHeight="1"/>
    <row r="482" ht="0" hidden="1" customHeight="1"/>
    <row r="483" ht="0" hidden="1" customHeight="1"/>
    <row r="484" ht="0" hidden="1" customHeight="1"/>
    <row r="485" ht="0" hidden="1" customHeight="1"/>
    <row r="486" ht="0" hidden="1" customHeight="1"/>
    <row r="487" ht="0" hidden="1" customHeight="1"/>
    <row r="488" ht="0" hidden="1" customHeight="1"/>
    <row r="489" ht="0" hidden="1" customHeight="1"/>
    <row r="490" ht="0" hidden="1" customHeight="1"/>
    <row r="491" ht="0" hidden="1" customHeight="1"/>
    <row r="492" ht="0" hidden="1" customHeight="1"/>
    <row r="493" ht="0" hidden="1" customHeight="1"/>
    <row r="494" ht="0" hidden="1" customHeight="1"/>
    <row r="495" ht="0" hidden="1" customHeight="1"/>
    <row r="496" ht="0" hidden="1" customHeight="1"/>
    <row r="497" ht="0" hidden="1" customHeight="1"/>
    <row r="498" ht="0" hidden="1" customHeight="1"/>
    <row r="499" ht="0" hidden="1" customHeight="1"/>
    <row r="500" ht="0" hidden="1" customHeight="1"/>
    <row r="501" ht="0" hidden="1" customHeight="1"/>
    <row r="502" ht="0" hidden="1" customHeight="1"/>
    <row r="503" ht="0" hidden="1" customHeight="1"/>
    <row r="504" ht="0" hidden="1" customHeight="1"/>
    <row r="505" ht="0" hidden="1" customHeight="1"/>
    <row r="506" ht="0" hidden="1" customHeight="1"/>
    <row r="507" ht="0" hidden="1" customHeight="1"/>
    <row r="508" ht="0" hidden="1" customHeight="1"/>
    <row r="509" ht="0" hidden="1" customHeight="1"/>
    <row r="510" ht="0" hidden="1" customHeight="1"/>
    <row r="511" ht="0" hidden="1" customHeight="1"/>
    <row r="512" ht="0" hidden="1" customHeight="1"/>
    <row r="513" ht="0" hidden="1" customHeight="1"/>
    <row r="514" ht="0" hidden="1" customHeight="1"/>
    <row r="515" ht="0" hidden="1" customHeight="1"/>
    <row r="516" ht="0" hidden="1" customHeight="1"/>
    <row r="517" ht="0" hidden="1" customHeight="1"/>
    <row r="518" ht="0" hidden="1" customHeight="1"/>
    <row r="519" ht="0" hidden="1" customHeight="1"/>
    <row r="520" ht="0" hidden="1" customHeight="1"/>
    <row r="521" ht="0" hidden="1" customHeight="1"/>
    <row r="522" ht="0" hidden="1" customHeight="1"/>
    <row r="523" ht="0" hidden="1" customHeight="1"/>
    <row r="524" ht="0" hidden="1" customHeight="1"/>
    <row r="525" ht="0" hidden="1" customHeight="1"/>
    <row r="526" ht="0" hidden="1" customHeight="1"/>
    <row r="527" ht="0" hidden="1" customHeight="1"/>
    <row r="528" ht="0" hidden="1" customHeight="1"/>
    <row r="529" ht="0" hidden="1" customHeight="1"/>
    <row r="530" ht="0" hidden="1" customHeight="1"/>
    <row r="531" ht="0" hidden="1" customHeight="1"/>
    <row r="532" ht="0" hidden="1" customHeight="1"/>
    <row r="533" ht="0" hidden="1" customHeight="1"/>
    <row r="534" ht="0" hidden="1" customHeight="1"/>
    <row r="535" ht="0" hidden="1" customHeight="1"/>
    <row r="536" ht="0" hidden="1" customHeight="1"/>
    <row r="537" ht="0" hidden="1" customHeight="1"/>
    <row r="538" ht="0" hidden="1" customHeight="1"/>
    <row r="539" ht="0" hidden="1" customHeight="1"/>
    <row r="540" ht="0" hidden="1" customHeight="1"/>
    <row r="541" ht="0" hidden="1" customHeight="1"/>
    <row r="542" ht="0" hidden="1" customHeight="1"/>
    <row r="543" ht="0" hidden="1" customHeight="1"/>
    <row r="544" ht="0" hidden="1" customHeight="1"/>
    <row r="545" ht="0" hidden="1" customHeight="1"/>
    <row r="546" ht="0" hidden="1" customHeight="1"/>
    <row r="547" ht="0" hidden="1" customHeight="1"/>
    <row r="548" ht="0" hidden="1" customHeight="1"/>
    <row r="549" ht="0" hidden="1" customHeight="1"/>
    <row r="550" ht="0" hidden="1" customHeight="1"/>
    <row r="551" ht="0" hidden="1" customHeight="1"/>
    <row r="552" ht="0" hidden="1" customHeight="1"/>
    <row r="553" ht="0" hidden="1" customHeight="1"/>
    <row r="554" ht="0" hidden="1" customHeight="1"/>
    <row r="555" ht="0" hidden="1" customHeight="1"/>
    <row r="556" ht="0" hidden="1" customHeight="1"/>
    <row r="557" ht="0" hidden="1" customHeight="1"/>
    <row r="558" ht="0" hidden="1" customHeight="1"/>
    <row r="559" ht="0" hidden="1" customHeight="1"/>
    <row r="560" ht="0" hidden="1" customHeight="1"/>
    <row r="561" ht="0" hidden="1" customHeight="1"/>
    <row r="562" ht="0" hidden="1" customHeight="1"/>
    <row r="563" ht="0" hidden="1" customHeight="1"/>
    <row r="564" ht="0" hidden="1" customHeight="1"/>
    <row r="565" ht="0" hidden="1" customHeight="1"/>
    <row r="566" ht="0" hidden="1" customHeight="1"/>
    <row r="567" ht="0" hidden="1" customHeight="1"/>
    <row r="568" ht="0" hidden="1" customHeight="1"/>
    <row r="569" ht="0" hidden="1" customHeight="1"/>
    <row r="570" ht="0" hidden="1" customHeight="1"/>
    <row r="571" ht="0" hidden="1" customHeight="1"/>
    <row r="572" ht="0" hidden="1" customHeight="1"/>
    <row r="573" ht="0" hidden="1" customHeight="1"/>
    <row r="574" ht="0" hidden="1" customHeight="1"/>
    <row r="575" ht="0" hidden="1" customHeight="1"/>
    <row r="576" ht="0" hidden="1" customHeight="1"/>
    <row r="577" ht="0" hidden="1" customHeight="1"/>
    <row r="578" ht="0" hidden="1" customHeight="1"/>
    <row r="579" ht="0" hidden="1" customHeight="1"/>
    <row r="580" ht="0" hidden="1" customHeight="1"/>
    <row r="581" ht="0" hidden="1" customHeight="1"/>
    <row r="582" ht="0" hidden="1" customHeight="1"/>
    <row r="583" ht="0" hidden="1" customHeight="1"/>
    <row r="584" ht="0" hidden="1" customHeight="1"/>
    <row r="585" ht="0" hidden="1" customHeight="1"/>
    <row r="586" ht="0" hidden="1" customHeight="1"/>
    <row r="587" ht="0" hidden="1" customHeight="1"/>
    <row r="588" ht="0" hidden="1" customHeight="1"/>
    <row r="589" ht="0" hidden="1" customHeight="1"/>
    <row r="590" ht="0" hidden="1" customHeight="1"/>
    <row r="591" ht="0" hidden="1" customHeight="1"/>
    <row r="592" ht="0" hidden="1" customHeight="1"/>
    <row r="593" ht="0" hidden="1" customHeight="1"/>
    <row r="594" ht="0" hidden="1" customHeight="1"/>
    <row r="595" ht="0" hidden="1" customHeight="1"/>
    <row r="596" ht="0" hidden="1" customHeight="1"/>
    <row r="597" ht="0" hidden="1" customHeight="1"/>
    <row r="598" ht="0" hidden="1" customHeight="1"/>
    <row r="599" ht="0" hidden="1" customHeight="1"/>
    <row r="600" ht="0" hidden="1" customHeight="1"/>
    <row r="601" ht="0" hidden="1" customHeight="1"/>
    <row r="602" ht="0" hidden="1" customHeight="1"/>
    <row r="603" ht="0" hidden="1" customHeight="1"/>
    <row r="604" ht="0" hidden="1" customHeight="1"/>
    <row r="605" ht="0" hidden="1" customHeight="1"/>
    <row r="606" ht="0" hidden="1" customHeight="1"/>
    <row r="607" ht="0" hidden="1" customHeight="1"/>
    <row r="608" ht="0" hidden="1" customHeight="1"/>
    <row r="609" ht="0" hidden="1" customHeight="1"/>
    <row r="610" ht="0" hidden="1" customHeight="1"/>
    <row r="611" ht="0" hidden="1" customHeight="1"/>
    <row r="612" ht="0" hidden="1" customHeight="1"/>
    <row r="613" ht="0" hidden="1" customHeight="1"/>
    <row r="614" ht="0" hidden="1" customHeight="1"/>
    <row r="615" ht="0" hidden="1" customHeight="1"/>
    <row r="616" ht="0" hidden="1" customHeight="1"/>
    <row r="617" ht="0" hidden="1" customHeight="1"/>
    <row r="618" ht="0" hidden="1" customHeight="1"/>
    <row r="619" ht="0" hidden="1" customHeight="1"/>
    <row r="620" ht="0" hidden="1" customHeight="1"/>
    <row r="621" ht="0" hidden="1" customHeight="1"/>
    <row r="622" ht="0" hidden="1" customHeight="1"/>
    <row r="623" ht="0" hidden="1" customHeight="1"/>
    <row r="624" ht="0" hidden="1" customHeight="1"/>
    <row r="625" ht="0" hidden="1" customHeight="1"/>
    <row r="626" ht="0" hidden="1" customHeight="1"/>
    <row r="627" ht="0" hidden="1" customHeight="1"/>
    <row r="628" ht="0" hidden="1" customHeight="1"/>
    <row r="629" ht="0" hidden="1" customHeight="1"/>
    <row r="630" ht="0" hidden="1" customHeight="1"/>
    <row r="631" ht="0" hidden="1" customHeight="1"/>
    <row r="632" ht="0" hidden="1" customHeight="1"/>
    <row r="633" ht="0" hidden="1" customHeight="1"/>
    <row r="634" ht="0" hidden="1" customHeight="1"/>
    <row r="635" ht="0" hidden="1" customHeight="1"/>
    <row r="636" ht="0" hidden="1" customHeight="1"/>
    <row r="637" ht="0" hidden="1" customHeight="1"/>
    <row r="638" ht="0" hidden="1" customHeight="1"/>
    <row r="639" ht="0" hidden="1" customHeight="1"/>
    <row r="640" ht="0" hidden="1" customHeight="1"/>
    <row r="641" ht="0" hidden="1" customHeight="1"/>
    <row r="642" ht="0" hidden="1" customHeight="1"/>
    <row r="643" ht="0" hidden="1" customHeight="1"/>
    <row r="644" ht="0" hidden="1" customHeight="1"/>
    <row r="645" ht="0" hidden="1" customHeight="1"/>
    <row r="646" ht="0" hidden="1" customHeight="1"/>
    <row r="647" ht="0" hidden="1" customHeight="1"/>
    <row r="648" ht="0" hidden="1" customHeight="1"/>
    <row r="649" ht="0" hidden="1" customHeight="1"/>
    <row r="650" ht="0" hidden="1" customHeight="1"/>
    <row r="651" ht="0" hidden="1" customHeight="1"/>
    <row r="652" ht="0" hidden="1" customHeight="1"/>
    <row r="653" ht="0" hidden="1" customHeight="1"/>
    <row r="654" ht="0" hidden="1" customHeight="1"/>
    <row r="655" ht="0" hidden="1" customHeight="1"/>
    <row r="656" ht="0" hidden="1" customHeight="1"/>
    <row r="657" ht="0" hidden="1" customHeight="1"/>
    <row r="658" ht="0" hidden="1" customHeight="1"/>
    <row r="659" ht="0" hidden="1" customHeight="1"/>
    <row r="660" ht="0" hidden="1" customHeight="1"/>
    <row r="661" ht="0" hidden="1" customHeight="1"/>
    <row r="662" ht="0" hidden="1" customHeight="1"/>
    <row r="663" ht="0" hidden="1" customHeight="1"/>
    <row r="664" ht="0" hidden="1" customHeight="1"/>
    <row r="665" ht="0" hidden="1" customHeight="1"/>
    <row r="666" ht="0" hidden="1" customHeight="1"/>
    <row r="667" ht="0" hidden="1" customHeight="1"/>
    <row r="668" ht="0" hidden="1" customHeight="1"/>
    <row r="669" ht="0" hidden="1" customHeight="1"/>
    <row r="670" ht="0" hidden="1" customHeight="1"/>
    <row r="671" ht="0" hidden="1" customHeight="1"/>
    <row r="672" ht="0" hidden="1" customHeight="1"/>
    <row r="673" ht="0" hidden="1" customHeight="1"/>
    <row r="674" ht="0" hidden="1" customHeight="1"/>
    <row r="675" ht="0" hidden="1" customHeight="1"/>
    <row r="676" ht="0" hidden="1" customHeight="1"/>
    <row r="677" ht="0" hidden="1" customHeight="1"/>
    <row r="678" ht="0" hidden="1" customHeight="1"/>
    <row r="679" ht="0" hidden="1" customHeight="1"/>
    <row r="680" ht="0" hidden="1" customHeight="1"/>
    <row r="681" ht="0" hidden="1" customHeight="1"/>
    <row r="682" ht="0" hidden="1" customHeight="1"/>
    <row r="683" ht="0" hidden="1" customHeight="1"/>
    <row r="684" ht="0" hidden="1" customHeight="1"/>
    <row r="685" ht="0" hidden="1" customHeight="1"/>
    <row r="686" ht="0" hidden="1" customHeight="1"/>
    <row r="687" ht="0" hidden="1" customHeight="1"/>
    <row r="688" ht="0" hidden="1" customHeight="1"/>
    <row r="689" ht="0" hidden="1" customHeight="1"/>
    <row r="690" ht="0" hidden="1" customHeight="1"/>
    <row r="691" ht="0" hidden="1" customHeight="1"/>
    <row r="692" ht="0" hidden="1" customHeight="1"/>
    <row r="693" ht="0" hidden="1" customHeight="1"/>
    <row r="694" ht="0" hidden="1" customHeight="1"/>
    <row r="695" ht="0" hidden="1" customHeight="1"/>
    <row r="696" ht="0" hidden="1" customHeight="1"/>
    <row r="697" ht="0" hidden="1" customHeight="1"/>
    <row r="698" ht="0" hidden="1" customHeight="1"/>
    <row r="699" ht="0" hidden="1" customHeight="1"/>
    <row r="700" ht="0" hidden="1" customHeight="1"/>
    <row r="701" ht="0" hidden="1" customHeight="1"/>
    <row r="702" ht="0" hidden="1" customHeight="1"/>
    <row r="703" ht="0" hidden="1" customHeight="1"/>
    <row r="704" ht="0" hidden="1" customHeight="1"/>
    <row r="705" ht="0" hidden="1" customHeight="1"/>
    <row r="706" ht="0" hidden="1" customHeight="1"/>
    <row r="707" ht="0" hidden="1" customHeight="1"/>
    <row r="708" ht="0" hidden="1" customHeight="1"/>
    <row r="709" ht="0" hidden="1" customHeight="1"/>
    <row r="710" ht="0" hidden="1" customHeight="1"/>
    <row r="711" ht="0" hidden="1" customHeight="1"/>
    <row r="712" ht="0" hidden="1" customHeight="1"/>
    <row r="713" ht="0" hidden="1" customHeight="1"/>
    <row r="714" ht="0" hidden="1" customHeight="1"/>
    <row r="715" ht="0" hidden="1" customHeight="1"/>
    <row r="716" ht="0" hidden="1" customHeight="1"/>
    <row r="717" ht="0" hidden="1" customHeight="1"/>
    <row r="718" ht="0" hidden="1" customHeight="1"/>
    <row r="719" ht="0" hidden="1" customHeight="1"/>
    <row r="720" ht="0" hidden="1" customHeight="1"/>
    <row r="721" ht="0" hidden="1" customHeight="1"/>
    <row r="722" ht="0" hidden="1" customHeight="1"/>
    <row r="723" ht="0" hidden="1" customHeight="1"/>
    <row r="724" ht="0" hidden="1" customHeight="1"/>
    <row r="725" ht="0" hidden="1" customHeight="1"/>
    <row r="726" ht="0" hidden="1" customHeight="1"/>
    <row r="727" ht="0" hidden="1" customHeight="1"/>
    <row r="728" ht="0" hidden="1" customHeight="1"/>
    <row r="729" ht="0" hidden="1" customHeight="1"/>
    <row r="730" ht="0" hidden="1" customHeight="1"/>
    <row r="731" ht="0" hidden="1" customHeight="1"/>
    <row r="732" ht="0" hidden="1" customHeight="1"/>
    <row r="733" ht="0" hidden="1" customHeight="1"/>
    <row r="734" ht="0" hidden="1" customHeight="1"/>
    <row r="735" ht="0" hidden="1" customHeight="1"/>
    <row r="736" ht="0" hidden="1" customHeight="1"/>
    <row r="737" ht="0" hidden="1" customHeight="1"/>
    <row r="738" ht="0" hidden="1" customHeight="1"/>
    <row r="739" ht="0" hidden="1" customHeight="1"/>
    <row r="740" ht="0" hidden="1" customHeight="1"/>
    <row r="741" ht="0" hidden="1" customHeight="1"/>
    <row r="742" ht="0" hidden="1" customHeight="1"/>
    <row r="743" ht="0" hidden="1" customHeight="1"/>
    <row r="744" ht="0" hidden="1" customHeight="1"/>
    <row r="745" ht="0" hidden="1" customHeight="1"/>
    <row r="746" ht="0" hidden="1" customHeight="1"/>
    <row r="747" ht="0" hidden="1" customHeight="1"/>
    <row r="748" ht="0" hidden="1" customHeight="1"/>
    <row r="749" ht="0" hidden="1" customHeight="1"/>
    <row r="750" ht="0" hidden="1" customHeight="1"/>
    <row r="751" ht="0" hidden="1" customHeight="1"/>
    <row r="752" ht="0" hidden="1" customHeight="1"/>
    <row r="753" ht="0" hidden="1" customHeight="1"/>
    <row r="754" ht="0" hidden="1" customHeight="1"/>
    <row r="755" ht="0" hidden="1" customHeight="1"/>
    <row r="756" ht="0" hidden="1" customHeight="1"/>
    <row r="757" ht="0" hidden="1" customHeight="1"/>
    <row r="758" ht="0" hidden="1" customHeight="1"/>
    <row r="759" ht="0" hidden="1" customHeight="1"/>
    <row r="760" ht="0" hidden="1" customHeight="1"/>
    <row r="761" ht="0" hidden="1" customHeight="1"/>
    <row r="762" ht="0" hidden="1" customHeight="1"/>
    <row r="763" ht="0" hidden="1" customHeight="1"/>
    <row r="764" ht="0" hidden="1" customHeight="1"/>
    <row r="765" ht="0" hidden="1" customHeight="1"/>
    <row r="766" ht="0" hidden="1" customHeight="1"/>
    <row r="767" ht="0" hidden="1" customHeight="1"/>
    <row r="768" ht="0" hidden="1" customHeight="1"/>
    <row r="769" ht="0" hidden="1" customHeight="1"/>
    <row r="770" ht="0" hidden="1" customHeight="1"/>
    <row r="771" ht="0" hidden="1" customHeight="1"/>
    <row r="772" ht="0" hidden="1" customHeight="1"/>
    <row r="773" ht="0" hidden="1" customHeight="1"/>
    <row r="774" ht="0" hidden="1" customHeight="1"/>
    <row r="775" ht="0" hidden="1" customHeight="1"/>
    <row r="776" ht="0" hidden="1" customHeight="1"/>
    <row r="777" ht="0" hidden="1" customHeight="1"/>
    <row r="778" ht="0" hidden="1" customHeight="1"/>
    <row r="779" ht="0" hidden="1" customHeight="1"/>
    <row r="780" ht="0" hidden="1" customHeight="1"/>
    <row r="781" ht="0" hidden="1" customHeight="1"/>
    <row r="782" ht="0" hidden="1" customHeight="1"/>
    <row r="783" ht="0" hidden="1" customHeight="1"/>
    <row r="784" ht="0" hidden="1" customHeight="1"/>
    <row r="785" ht="0" hidden="1" customHeight="1"/>
    <row r="786" ht="0" hidden="1" customHeight="1"/>
    <row r="787" ht="0" hidden="1" customHeight="1"/>
    <row r="788" ht="0" hidden="1" customHeight="1"/>
    <row r="789" ht="0" hidden="1" customHeight="1"/>
    <row r="790" ht="0" hidden="1" customHeight="1"/>
    <row r="791" ht="0" hidden="1" customHeight="1"/>
    <row r="792" ht="0" hidden="1" customHeight="1"/>
    <row r="793" ht="0" hidden="1" customHeight="1"/>
    <row r="794" ht="0" hidden="1" customHeight="1"/>
    <row r="795" ht="0" hidden="1" customHeight="1"/>
    <row r="796" ht="0" hidden="1" customHeight="1"/>
    <row r="797" ht="0" hidden="1" customHeight="1"/>
    <row r="798" ht="0" hidden="1" customHeight="1"/>
    <row r="799" ht="0" hidden="1" customHeight="1"/>
    <row r="800" ht="0" hidden="1" customHeight="1"/>
    <row r="801" ht="0" hidden="1" customHeight="1"/>
    <row r="802" ht="0" hidden="1" customHeight="1"/>
    <row r="803" ht="0" hidden="1" customHeight="1"/>
    <row r="804" ht="0" hidden="1" customHeight="1"/>
    <row r="805" ht="0" hidden="1" customHeight="1"/>
    <row r="806" ht="0" hidden="1" customHeight="1"/>
    <row r="807" ht="0" hidden="1" customHeight="1"/>
    <row r="808" ht="0" hidden="1" customHeight="1"/>
    <row r="809" ht="0" hidden="1" customHeight="1"/>
    <row r="810" ht="0" hidden="1" customHeight="1"/>
    <row r="811" ht="0" hidden="1" customHeight="1"/>
    <row r="812" ht="0" hidden="1" customHeight="1"/>
    <row r="813" ht="0" hidden="1" customHeight="1"/>
    <row r="814" ht="0" hidden="1" customHeight="1"/>
    <row r="815" ht="0" hidden="1" customHeight="1"/>
    <row r="816" ht="0" hidden="1" customHeight="1"/>
    <row r="817" ht="0" hidden="1" customHeight="1"/>
    <row r="818" ht="0" hidden="1" customHeight="1"/>
    <row r="819" ht="0" hidden="1" customHeight="1"/>
    <row r="820" ht="0" hidden="1" customHeight="1"/>
    <row r="821" ht="0" hidden="1" customHeight="1"/>
    <row r="822" ht="0" hidden="1" customHeight="1"/>
    <row r="823" ht="0" hidden="1" customHeight="1"/>
    <row r="824" ht="0" hidden="1" customHeight="1"/>
    <row r="825" ht="0" hidden="1" customHeight="1"/>
    <row r="826" ht="0" hidden="1" customHeight="1"/>
    <row r="827" ht="0" hidden="1" customHeight="1"/>
    <row r="828" ht="0" hidden="1" customHeight="1"/>
    <row r="829" ht="0" hidden="1" customHeight="1"/>
    <row r="830" ht="0" hidden="1" customHeight="1"/>
    <row r="831" ht="0" hidden="1" customHeight="1"/>
    <row r="832" ht="0" hidden="1" customHeight="1"/>
    <row r="833" ht="0" hidden="1" customHeight="1"/>
    <row r="834" ht="0" hidden="1" customHeight="1"/>
    <row r="835" ht="0" hidden="1" customHeight="1"/>
    <row r="836" ht="0" hidden="1" customHeight="1"/>
    <row r="837" ht="0" hidden="1" customHeight="1"/>
    <row r="838" ht="0" hidden="1" customHeight="1"/>
    <row r="839" ht="0" hidden="1" customHeight="1"/>
    <row r="840" ht="0" hidden="1" customHeight="1"/>
    <row r="841" ht="0" hidden="1" customHeight="1"/>
    <row r="842" ht="0" hidden="1" customHeight="1"/>
    <row r="843" ht="0" hidden="1" customHeight="1"/>
    <row r="844" ht="0" hidden="1" customHeight="1"/>
    <row r="845" ht="0" hidden="1" customHeight="1"/>
    <row r="846" ht="0" hidden="1" customHeight="1"/>
    <row r="847" ht="0" hidden="1" customHeight="1"/>
    <row r="848" ht="0" hidden="1" customHeight="1"/>
    <row r="849" ht="0" hidden="1" customHeight="1"/>
    <row r="850" ht="0" hidden="1" customHeight="1"/>
    <row r="851" ht="0" hidden="1" customHeight="1"/>
    <row r="852" ht="0" hidden="1" customHeight="1"/>
    <row r="853" ht="0" hidden="1" customHeight="1"/>
    <row r="854" ht="0" hidden="1" customHeight="1"/>
    <row r="855" ht="0" hidden="1" customHeight="1"/>
    <row r="856" ht="0" hidden="1" customHeight="1"/>
    <row r="857" ht="0" hidden="1" customHeight="1"/>
    <row r="858" ht="0" hidden="1" customHeight="1"/>
    <row r="859" ht="0" hidden="1" customHeight="1"/>
    <row r="860" ht="0" hidden="1" customHeight="1"/>
    <row r="861" ht="0" hidden="1" customHeight="1"/>
    <row r="862" ht="0" hidden="1" customHeight="1"/>
    <row r="863" ht="0" hidden="1" customHeight="1"/>
    <row r="864" ht="0" hidden="1" customHeight="1"/>
    <row r="865" ht="0" hidden="1" customHeight="1"/>
    <row r="866" ht="0" hidden="1" customHeight="1"/>
    <row r="867" ht="0" hidden="1" customHeight="1"/>
    <row r="868" ht="0" hidden="1" customHeight="1"/>
    <row r="869" ht="0" hidden="1" customHeight="1"/>
    <row r="870" ht="0" hidden="1" customHeight="1"/>
    <row r="871" ht="0" hidden="1" customHeight="1"/>
    <row r="872" ht="0" hidden="1" customHeight="1"/>
    <row r="873" ht="0" hidden="1" customHeight="1"/>
    <row r="874" ht="0" hidden="1" customHeight="1"/>
    <row r="875" ht="0" hidden="1" customHeight="1"/>
    <row r="876" ht="0" hidden="1" customHeight="1"/>
    <row r="877" ht="0" hidden="1" customHeight="1"/>
    <row r="878" ht="0" hidden="1" customHeight="1"/>
    <row r="879" ht="0" hidden="1" customHeight="1"/>
    <row r="880" ht="0" hidden="1" customHeight="1"/>
    <row r="881" ht="0" hidden="1" customHeight="1"/>
    <row r="882" ht="0" hidden="1" customHeight="1"/>
    <row r="883" ht="0" hidden="1" customHeight="1"/>
    <row r="884" ht="0" hidden="1" customHeight="1"/>
    <row r="885" ht="0" hidden="1" customHeight="1"/>
    <row r="886" ht="0" hidden="1" customHeight="1"/>
    <row r="887" ht="0" hidden="1" customHeight="1"/>
    <row r="888" ht="0" hidden="1" customHeight="1"/>
    <row r="889" ht="0" hidden="1" customHeight="1"/>
    <row r="890" ht="0" hidden="1" customHeight="1"/>
    <row r="891" ht="0" hidden="1" customHeight="1"/>
    <row r="892" ht="0" hidden="1" customHeight="1"/>
    <row r="893" ht="0" hidden="1" customHeight="1"/>
    <row r="894" ht="0" hidden="1" customHeight="1"/>
    <row r="895" ht="0" hidden="1" customHeight="1"/>
    <row r="896" ht="0" hidden="1" customHeight="1"/>
    <row r="897" ht="0" hidden="1" customHeight="1"/>
    <row r="898" ht="0" hidden="1" customHeight="1"/>
    <row r="899" ht="0" hidden="1" customHeight="1"/>
    <row r="900" ht="0" hidden="1" customHeight="1"/>
    <row r="901" ht="0" hidden="1" customHeight="1"/>
    <row r="902" ht="0" hidden="1" customHeight="1"/>
    <row r="903" ht="0" hidden="1" customHeight="1"/>
    <row r="904" ht="0" hidden="1" customHeight="1"/>
    <row r="905" ht="0" hidden="1" customHeight="1"/>
    <row r="906" ht="0" hidden="1" customHeight="1"/>
    <row r="907" ht="0" hidden="1" customHeight="1"/>
    <row r="908" ht="0" hidden="1" customHeight="1"/>
    <row r="909" ht="0" hidden="1" customHeight="1"/>
    <row r="910" ht="0" hidden="1" customHeight="1"/>
    <row r="911" ht="0" hidden="1" customHeight="1"/>
    <row r="912" ht="0" hidden="1" customHeight="1"/>
    <row r="913" ht="0" hidden="1" customHeight="1"/>
    <row r="914" ht="0" hidden="1" customHeight="1"/>
    <row r="915" ht="0" hidden="1" customHeight="1"/>
    <row r="916" ht="0" hidden="1" customHeight="1"/>
    <row r="917" ht="0" hidden="1" customHeight="1"/>
    <row r="918" ht="0" hidden="1" customHeight="1"/>
    <row r="919" ht="0" hidden="1" customHeight="1"/>
    <row r="920" ht="0" hidden="1" customHeight="1"/>
    <row r="921" ht="0" hidden="1" customHeight="1"/>
    <row r="922" ht="0" hidden="1" customHeight="1"/>
    <row r="923" ht="0" hidden="1" customHeight="1"/>
    <row r="924" ht="0" hidden="1" customHeight="1"/>
    <row r="925" ht="0" hidden="1" customHeight="1"/>
    <row r="926" ht="0" hidden="1" customHeight="1"/>
    <row r="927" ht="0" hidden="1" customHeight="1"/>
    <row r="928" ht="0" hidden="1" customHeight="1"/>
    <row r="929" ht="0" hidden="1" customHeight="1"/>
    <row r="930" ht="0" hidden="1" customHeight="1"/>
    <row r="931" ht="0" hidden="1" customHeight="1"/>
    <row r="932" ht="0" hidden="1" customHeight="1"/>
    <row r="933" ht="0" hidden="1" customHeight="1"/>
    <row r="934" ht="0" hidden="1" customHeight="1"/>
    <row r="935" ht="0" hidden="1" customHeight="1"/>
    <row r="936" ht="0" hidden="1" customHeight="1"/>
    <row r="937" ht="0" hidden="1" customHeight="1"/>
    <row r="938" ht="0" hidden="1" customHeight="1"/>
    <row r="939" ht="0" hidden="1" customHeight="1"/>
    <row r="940" ht="0" hidden="1" customHeight="1"/>
    <row r="941" ht="0" hidden="1" customHeight="1"/>
    <row r="942" ht="0" hidden="1" customHeight="1"/>
    <row r="943" ht="0" hidden="1" customHeight="1"/>
    <row r="944" ht="0" hidden="1" customHeight="1"/>
    <row r="945" ht="0" hidden="1" customHeight="1"/>
    <row r="946" ht="0" hidden="1" customHeight="1"/>
    <row r="947" ht="0" hidden="1" customHeight="1"/>
    <row r="948" ht="0" hidden="1" customHeight="1"/>
    <row r="949" ht="0" hidden="1" customHeight="1"/>
    <row r="950" ht="0" hidden="1" customHeight="1"/>
    <row r="951" ht="0" hidden="1" customHeight="1"/>
    <row r="952" ht="0" hidden="1" customHeight="1"/>
    <row r="953" ht="0" hidden="1" customHeight="1"/>
    <row r="954" ht="0" hidden="1" customHeight="1"/>
    <row r="955" ht="0" hidden="1" customHeight="1"/>
    <row r="956" ht="0" hidden="1" customHeight="1"/>
    <row r="957" ht="0" hidden="1" customHeight="1"/>
    <row r="958" ht="0" hidden="1" customHeight="1"/>
    <row r="959" ht="0" hidden="1" customHeight="1"/>
    <row r="960" ht="0" hidden="1" customHeight="1"/>
    <row r="961" ht="0" hidden="1" customHeight="1"/>
    <row r="962" ht="0" hidden="1" customHeight="1"/>
    <row r="963" ht="0" hidden="1" customHeight="1"/>
    <row r="964" ht="0" hidden="1" customHeight="1"/>
    <row r="965" ht="0" hidden="1" customHeight="1"/>
    <row r="966" ht="0" hidden="1" customHeight="1"/>
    <row r="967" ht="0" hidden="1" customHeight="1"/>
    <row r="968" ht="0" hidden="1" customHeight="1"/>
    <row r="969" ht="0" hidden="1" customHeight="1"/>
    <row r="970" ht="0" hidden="1" customHeight="1"/>
    <row r="971" ht="0" hidden="1" customHeight="1"/>
    <row r="972" ht="0" hidden="1" customHeight="1"/>
    <row r="973" ht="0" hidden="1" customHeight="1"/>
    <row r="974" ht="0" hidden="1" customHeight="1"/>
    <row r="975" ht="0" hidden="1" customHeight="1"/>
    <row r="976" ht="0" hidden="1" customHeight="1"/>
    <row r="977" ht="0" hidden="1" customHeight="1"/>
    <row r="978" ht="0" hidden="1" customHeight="1"/>
    <row r="979" ht="0" hidden="1" customHeight="1"/>
    <row r="980" ht="0" hidden="1" customHeight="1"/>
    <row r="981" ht="0" hidden="1" customHeight="1"/>
    <row r="982" ht="0" hidden="1" customHeight="1"/>
    <row r="983" ht="0" hidden="1" customHeight="1"/>
    <row r="984" ht="0" hidden="1" customHeight="1"/>
    <row r="985" ht="0" hidden="1" customHeight="1"/>
    <row r="986" ht="0" hidden="1" customHeight="1"/>
    <row r="987" ht="0" hidden="1" customHeight="1"/>
    <row r="988" ht="0" hidden="1" customHeight="1"/>
    <row r="989" ht="0" hidden="1" customHeight="1"/>
    <row r="990" ht="0" hidden="1" customHeight="1"/>
    <row r="991" ht="0" hidden="1" customHeight="1"/>
    <row r="992" ht="0" hidden="1" customHeight="1"/>
    <row r="993" ht="0" hidden="1" customHeight="1"/>
    <row r="994" ht="0" hidden="1" customHeight="1"/>
    <row r="995" ht="0" hidden="1" customHeight="1"/>
    <row r="996" ht="0" hidden="1" customHeight="1"/>
    <row r="997" ht="0" hidden="1" customHeight="1"/>
    <row r="998" ht="0" hidden="1" customHeight="1"/>
    <row r="999" ht="0" hidden="1" customHeight="1"/>
    <row r="1000" ht="0" hidden="1" customHeight="1"/>
    <row r="1001" ht="0" hidden="1" customHeight="1"/>
    <row r="1002" ht="0" hidden="1" customHeight="1"/>
    <row r="1003" ht="0" hidden="1" customHeight="1"/>
    <row r="1004" ht="0" hidden="1" customHeight="1"/>
    <row r="1005" ht="0" hidden="1" customHeight="1"/>
    <row r="1006" ht="0" hidden="1" customHeight="1"/>
    <row r="1007" ht="0" hidden="1" customHeight="1"/>
    <row r="1008" ht="0" hidden="1" customHeight="1"/>
    <row r="1009" ht="0" hidden="1" customHeight="1"/>
    <row r="1010" ht="0" hidden="1" customHeight="1"/>
    <row r="1011" ht="0" hidden="1" customHeight="1"/>
    <row r="1012" ht="0" hidden="1" customHeight="1"/>
    <row r="1013" ht="0" hidden="1" customHeight="1"/>
    <row r="1014" ht="0" hidden="1" customHeight="1"/>
    <row r="1015" ht="0" hidden="1" customHeight="1"/>
    <row r="1016" ht="0" hidden="1" customHeight="1"/>
    <row r="1017" ht="0" hidden="1" customHeight="1"/>
    <row r="1018" ht="0" hidden="1" customHeight="1"/>
    <row r="1019" ht="0" hidden="1" customHeight="1"/>
    <row r="1020" ht="0" hidden="1" customHeight="1"/>
    <row r="1021" ht="0" hidden="1" customHeight="1"/>
    <row r="1022" ht="0" hidden="1" customHeight="1"/>
    <row r="1023" ht="0" hidden="1" customHeight="1"/>
    <row r="1024" ht="0" hidden="1" customHeight="1"/>
    <row r="1025" ht="0" hidden="1" customHeight="1"/>
    <row r="1026" ht="0" hidden="1" customHeight="1"/>
    <row r="1027" ht="0" hidden="1" customHeight="1"/>
    <row r="1028" ht="0" hidden="1" customHeight="1"/>
    <row r="1029" ht="0" hidden="1" customHeight="1"/>
    <row r="1030" ht="0" hidden="1" customHeight="1"/>
    <row r="1031" ht="0" hidden="1" customHeight="1"/>
    <row r="1032" ht="0" hidden="1" customHeight="1"/>
    <row r="1033" ht="0" hidden="1" customHeight="1"/>
    <row r="1034" ht="0" hidden="1" customHeight="1"/>
    <row r="1035" ht="0" hidden="1" customHeight="1"/>
    <row r="1036" ht="0" hidden="1" customHeight="1"/>
    <row r="1037" ht="0" hidden="1" customHeight="1"/>
    <row r="1038" ht="0" hidden="1" customHeight="1"/>
    <row r="1039" ht="0" hidden="1" customHeight="1"/>
    <row r="1040" ht="0" hidden="1" customHeight="1"/>
    <row r="1041" ht="0" hidden="1" customHeight="1"/>
    <row r="1042" ht="0" hidden="1" customHeight="1"/>
    <row r="1043" ht="0" hidden="1" customHeight="1"/>
    <row r="1044" ht="0" hidden="1" customHeight="1"/>
    <row r="1045" ht="0" hidden="1" customHeight="1"/>
    <row r="1046" ht="0" hidden="1" customHeight="1"/>
    <row r="1047" ht="0" hidden="1" customHeight="1"/>
    <row r="1048" ht="0" hidden="1" customHeight="1"/>
    <row r="1049" ht="0" hidden="1" customHeight="1"/>
    <row r="1050" ht="0" hidden="1" customHeight="1"/>
    <row r="1051" ht="0" hidden="1" customHeight="1"/>
    <row r="1052" ht="0" hidden="1" customHeight="1"/>
    <row r="1053" ht="0" hidden="1" customHeight="1"/>
    <row r="1054" ht="0" hidden="1" customHeight="1"/>
    <row r="1055" ht="0" hidden="1" customHeight="1"/>
    <row r="1056" ht="0" hidden="1" customHeight="1"/>
    <row r="1057" ht="0" hidden="1" customHeight="1"/>
    <row r="1058" ht="0" hidden="1" customHeight="1"/>
    <row r="1059" ht="0" hidden="1" customHeight="1"/>
    <row r="1060" ht="0" hidden="1" customHeight="1"/>
    <row r="1061" ht="0" hidden="1" customHeight="1"/>
    <row r="1062" ht="0" hidden="1" customHeight="1"/>
    <row r="1063" ht="0" hidden="1" customHeight="1"/>
    <row r="1064" ht="0" hidden="1" customHeight="1"/>
    <row r="1065" ht="0" hidden="1" customHeight="1"/>
    <row r="1066" ht="0" hidden="1" customHeight="1"/>
    <row r="1067" ht="0" hidden="1" customHeight="1"/>
    <row r="1068" ht="0" hidden="1" customHeight="1"/>
    <row r="1069" ht="0" hidden="1" customHeight="1"/>
    <row r="1070" ht="0" hidden="1" customHeight="1"/>
    <row r="1071" ht="0" hidden="1" customHeight="1"/>
    <row r="1072" ht="0" hidden="1" customHeight="1"/>
    <row r="1073" ht="0" hidden="1" customHeight="1"/>
    <row r="1074" ht="0" hidden="1" customHeight="1"/>
    <row r="1075" ht="0" hidden="1" customHeight="1"/>
    <row r="1076" ht="0" hidden="1" customHeight="1"/>
    <row r="1077" ht="0" hidden="1" customHeight="1"/>
    <row r="1078" ht="0" hidden="1" customHeight="1"/>
    <row r="1079" ht="0" hidden="1" customHeight="1"/>
    <row r="1080" ht="0" hidden="1" customHeight="1"/>
    <row r="1081" ht="0" hidden="1" customHeight="1"/>
    <row r="1082" ht="0" hidden="1" customHeight="1"/>
    <row r="1083" ht="0" hidden="1" customHeight="1"/>
    <row r="1084" ht="0" hidden="1" customHeight="1"/>
    <row r="1085" ht="0" hidden="1" customHeight="1"/>
    <row r="1086" ht="0" hidden="1" customHeight="1"/>
    <row r="1087" ht="0" hidden="1" customHeight="1"/>
    <row r="1088" ht="0" hidden="1" customHeight="1"/>
    <row r="1089" ht="0" hidden="1" customHeight="1"/>
    <row r="1090" ht="0" hidden="1" customHeight="1"/>
    <row r="1091" ht="0" hidden="1" customHeight="1"/>
    <row r="1092" ht="0" hidden="1" customHeight="1"/>
    <row r="1093" ht="0" hidden="1" customHeight="1"/>
    <row r="1094" ht="0" hidden="1" customHeight="1"/>
    <row r="1095" ht="0" hidden="1" customHeight="1"/>
    <row r="1096" ht="0" hidden="1" customHeight="1"/>
    <row r="1097" ht="0" hidden="1" customHeight="1"/>
    <row r="1098" ht="0" hidden="1" customHeight="1"/>
    <row r="1099" ht="0" hidden="1" customHeight="1"/>
    <row r="1100" ht="0" hidden="1" customHeight="1"/>
    <row r="1101" ht="0" hidden="1" customHeight="1"/>
    <row r="1102" ht="0" hidden="1" customHeight="1"/>
    <row r="1103" ht="0" hidden="1" customHeight="1"/>
    <row r="1104" ht="0" hidden="1" customHeight="1"/>
    <row r="1105" ht="0" hidden="1" customHeight="1"/>
    <row r="1106" ht="0" hidden="1" customHeight="1"/>
    <row r="1107" ht="0" hidden="1" customHeight="1"/>
    <row r="1108" ht="0" hidden="1" customHeight="1"/>
    <row r="1109" ht="0" hidden="1" customHeight="1"/>
    <row r="1110" ht="0" hidden="1" customHeight="1"/>
    <row r="1111" ht="0" hidden="1" customHeight="1"/>
    <row r="1112" ht="0" hidden="1" customHeight="1"/>
    <row r="1113" ht="0" hidden="1" customHeight="1"/>
    <row r="1114" ht="0" hidden="1" customHeight="1"/>
    <row r="1115" ht="0" hidden="1" customHeight="1"/>
    <row r="1116" ht="0" hidden="1" customHeight="1"/>
    <row r="1117" ht="0" hidden="1" customHeight="1"/>
    <row r="1118" ht="0" hidden="1" customHeight="1"/>
    <row r="1119" ht="0" hidden="1" customHeight="1"/>
    <row r="1120" ht="0" hidden="1" customHeight="1"/>
    <row r="1121" ht="0" hidden="1" customHeight="1"/>
    <row r="1122" ht="0" hidden="1" customHeight="1"/>
    <row r="1123" ht="0" hidden="1" customHeight="1"/>
    <row r="1124" ht="0" hidden="1" customHeight="1"/>
    <row r="1125" ht="0" hidden="1" customHeight="1"/>
    <row r="1126" ht="0" hidden="1" customHeight="1"/>
    <row r="1127" ht="0" hidden="1" customHeight="1"/>
    <row r="1128" ht="0" hidden="1" customHeight="1"/>
    <row r="1129" ht="0" hidden="1" customHeight="1"/>
    <row r="1130" ht="0" hidden="1" customHeight="1"/>
    <row r="1131" ht="0" hidden="1" customHeight="1"/>
    <row r="1132" ht="0" hidden="1" customHeight="1"/>
    <row r="1133" ht="0" hidden="1" customHeight="1"/>
    <row r="1134" ht="0" hidden="1" customHeight="1"/>
    <row r="1135" ht="0" hidden="1" customHeight="1"/>
    <row r="1136" ht="0" hidden="1" customHeight="1"/>
    <row r="1137" ht="0" hidden="1" customHeight="1"/>
    <row r="1138" ht="0" hidden="1" customHeight="1"/>
    <row r="1139" ht="0" hidden="1" customHeight="1"/>
    <row r="1140" ht="0" hidden="1" customHeight="1"/>
    <row r="1141" ht="0" hidden="1" customHeight="1"/>
    <row r="1142" ht="0" hidden="1" customHeight="1"/>
    <row r="1143" ht="0" hidden="1" customHeight="1"/>
    <row r="1144" ht="0" hidden="1" customHeight="1"/>
    <row r="1145" ht="0" hidden="1" customHeight="1"/>
    <row r="1146" ht="0" hidden="1" customHeight="1"/>
    <row r="1147" ht="0" hidden="1" customHeight="1"/>
    <row r="1148" ht="0" hidden="1" customHeight="1"/>
    <row r="1149" ht="0" hidden="1" customHeight="1"/>
    <row r="1150" ht="0" hidden="1" customHeight="1"/>
    <row r="1151" ht="0" hidden="1" customHeight="1"/>
    <row r="1152" ht="0" hidden="1" customHeight="1"/>
    <row r="1153" ht="0" hidden="1" customHeight="1"/>
    <row r="1154" ht="0" hidden="1" customHeight="1"/>
    <row r="1155" ht="0" hidden="1" customHeight="1"/>
    <row r="1156" ht="0" hidden="1" customHeight="1"/>
    <row r="1157" ht="0" hidden="1" customHeight="1"/>
    <row r="1158" ht="0" hidden="1" customHeight="1"/>
    <row r="1159" ht="0" hidden="1" customHeight="1"/>
    <row r="1160" ht="0" hidden="1" customHeight="1"/>
    <row r="1161" ht="0" hidden="1" customHeight="1"/>
    <row r="1162" ht="0" hidden="1" customHeight="1"/>
    <row r="1163" ht="0" hidden="1" customHeight="1"/>
    <row r="1164" ht="0" hidden="1" customHeight="1"/>
    <row r="1165" ht="0" hidden="1" customHeight="1"/>
    <row r="1166" ht="0" hidden="1" customHeight="1"/>
    <row r="1167" ht="0" hidden="1" customHeight="1"/>
    <row r="1168" ht="0" hidden="1" customHeight="1"/>
    <row r="1169" ht="0" hidden="1" customHeight="1"/>
    <row r="1170" ht="0" hidden="1" customHeight="1"/>
    <row r="1171" ht="0" hidden="1" customHeight="1"/>
    <row r="1172" ht="0" hidden="1" customHeight="1"/>
    <row r="1173" ht="0" hidden="1" customHeight="1"/>
    <row r="1174" ht="0" hidden="1" customHeight="1"/>
    <row r="1175" ht="0" hidden="1" customHeight="1"/>
    <row r="1176" ht="0" hidden="1" customHeight="1"/>
    <row r="1177" ht="0" hidden="1" customHeight="1"/>
    <row r="1178" ht="0" hidden="1" customHeight="1"/>
    <row r="1179" ht="0" hidden="1" customHeight="1"/>
    <row r="1180" ht="0" hidden="1" customHeight="1"/>
    <row r="1181" ht="0" hidden="1" customHeight="1"/>
    <row r="1182" ht="0" hidden="1" customHeight="1"/>
    <row r="1183" ht="0" hidden="1" customHeight="1"/>
    <row r="1184" ht="0" hidden="1" customHeight="1"/>
    <row r="1185" ht="0" hidden="1" customHeight="1"/>
    <row r="1186" ht="0" hidden="1" customHeight="1"/>
    <row r="1187" ht="0" hidden="1" customHeight="1"/>
    <row r="1188" ht="0" hidden="1" customHeight="1"/>
    <row r="1189" ht="0" hidden="1" customHeight="1"/>
    <row r="1190" ht="0" hidden="1" customHeight="1"/>
    <row r="1191" ht="0" hidden="1" customHeight="1"/>
    <row r="1192" ht="0" hidden="1" customHeight="1"/>
    <row r="1193" ht="0" hidden="1" customHeight="1"/>
    <row r="1194" ht="0" hidden="1" customHeight="1"/>
    <row r="1195" ht="0" hidden="1" customHeight="1"/>
    <row r="1196" ht="0" hidden="1" customHeight="1"/>
    <row r="1197" ht="0" hidden="1" customHeight="1"/>
    <row r="1198" ht="0" hidden="1" customHeight="1"/>
    <row r="1199" ht="0" hidden="1" customHeight="1"/>
    <row r="1200" ht="0" hidden="1" customHeight="1"/>
    <row r="1201" ht="0" hidden="1" customHeight="1"/>
    <row r="1202" ht="0" hidden="1" customHeight="1"/>
    <row r="1203" ht="0" hidden="1" customHeight="1"/>
    <row r="1204" ht="0" hidden="1" customHeight="1"/>
    <row r="1205" ht="0" hidden="1" customHeight="1"/>
    <row r="1206" ht="0" hidden="1" customHeight="1"/>
    <row r="1207" ht="0" hidden="1" customHeight="1"/>
    <row r="1208" ht="0" hidden="1" customHeight="1"/>
    <row r="1209" ht="0" hidden="1" customHeight="1"/>
    <row r="1210" ht="0" hidden="1" customHeight="1"/>
    <row r="1211" ht="0" hidden="1" customHeight="1"/>
    <row r="1212" ht="0" hidden="1" customHeight="1"/>
    <row r="1213" ht="0" hidden="1" customHeight="1"/>
    <row r="1214" ht="0" hidden="1" customHeight="1"/>
    <row r="1215" ht="0" hidden="1" customHeight="1"/>
    <row r="1216" ht="0" hidden="1" customHeight="1"/>
    <row r="1217" ht="0" hidden="1" customHeight="1"/>
    <row r="1218" ht="0" hidden="1" customHeight="1"/>
    <row r="1219" ht="0" hidden="1" customHeight="1"/>
    <row r="1220" ht="0" hidden="1" customHeight="1"/>
    <row r="1221" ht="0" hidden="1" customHeight="1"/>
    <row r="1222" ht="0" hidden="1" customHeight="1"/>
    <row r="1223" ht="0" hidden="1" customHeight="1"/>
    <row r="1224" ht="0" hidden="1" customHeight="1"/>
    <row r="1225" ht="0" hidden="1" customHeight="1"/>
    <row r="1226" ht="0" hidden="1" customHeight="1"/>
    <row r="1227" ht="0" hidden="1" customHeight="1"/>
    <row r="1228" ht="0" hidden="1" customHeight="1"/>
    <row r="1229" ht="0" hidden="1" customHeight="1"/>
    <row r="1230" ht="0" hidden="1" customHeight="1"/>
  </sheetData>
  <sheetProtection selectLockedCells="1"/>
  <dataConsolidate/>
  <mergeCells count="314">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AN14:AS14"/>
    <mergeCell ref="AL14:AM15"/>
    <mergeCell ref="AJ36:AN37"/>
    <mergeCell ref="D31:E31"/>
    <mergeCell ref="G31:H31"/>
    <mergeCell ref="AJ31:AK31"/>
    <mergeCell ref="AL25:AM25"/>
    <mergeCell ref="AH28:AK28"/>
    <mergeCell ref="AN59:AS59"/>
    <mergeCell ref="AN79:AR79"/>
    <mergeCell ref="AM5:AP6"/>
    <mergeCell ref="AM49:AP50"/>
  </mergeCells>
  <phoneticPr fontId="2"/>
  <conditionalFormatting sqref="V17:Y17 V19:Y19 V21:Y21 V23:Y23 V25:Y25 V63:Y63 V61:Y61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colBreaks count="1" manualBreakCount="1">
    <brk id="46" max="1229"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1230"/>
  <sheetViews>
    <sheetView showGridLines="0" showZeros="0" tabSelected="1" view="pageBreakPreview" zoomScaleNormal="100" zoomScaleSheetLayoutView="100" workbookViewId="0">
      <selection activeCell="W7" sqref="W7"/>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row r="2" spans="1:77" ht="24" customHeight="1">
      <c r="X2" s="3"/>
      <c r="Y2" s="3"/>
      <c r="BF2" s="363" t="s">
        <v>231</v>
      </c>
      <c r="BG2" s="364"/>
      <c r="BH2" s="364"/>
      <c r="BI2" s="364"/>
      <c r="BJ2" s="365"/>
    </row>
    <row r="3" spans="1:77"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c r="BF3" s="291"/>
      <c r="BG3" s="22"/>
      <c r="BH3" s="22"/>
      <c r="BI3" s="22"/>
      <c r="BJ3" s="160"/>
    </row>
    <row r="4" spans="1:77" ht="17.25" customHeight="1">
      <c r="B4" s="2" t="s">
        <v>9</v>
      </c>
      <c r="U4" s="6" t="s">
        <v>358</v>
      </c>
      <c r="V4" s="4"/>
      <c r="W4" s="4"/>
      <c r="X4" s="4"/>
      <c r="Y4" s="4"/>
      <c r="BF4" s="291"/>
      <c r="BG4" s="22" t="s">
        <v>232</v>
      </c>
      <c r="BH4" s="22"/>
      <c r="BI4" s="22"/>
      <c r="BJ4" s="160"/>
    </row>
    <row r="5" spans="1:77" ht="13.15" customHeight="1">
      <c r="M5" s="7"/>
      <c r="N5" s="366" t="s">
        <v>40</v>
      </c>
      <c r="O5" s="366"/>
      <c r="P5" s="366"/>
      <c r="Q5" s="366"/>
      <c r="R5" s="366"/>
      <c r="S5" s="366"/>
      <c r="T5" s="366"/>
      <c r="U5" s="366"/>
      <c r="V5" s="366"/>
      <c r="W5" s="366"/>
      <c r="X5" s="366"/>
      <c r="Y5" s="366"/>
      <c r="Z5" s="366"/>
      <c r="AA5" s="366"/>
      <c r="AB5" s="366"/>
      <c r="AC5" s="366"/>
      <c r="AD5" s="366"/>
      <c r="AE5" s="366"/>
      <c r="AF5" s="7"/>
      <c r="AL5" s="292"/>
      <c r="AM5" s="354" t="s">
        <v>359</v>
      </c>
      <c r="AN5" s="355"/>
      <c r="AO5" s="355"/>
      <c r="AP5" s="356"/>
      <c r="BF5" s="291"/>
      <c r="BG5" s="22" t="s">
        <v>233</v>
      </c>
      <c r="BH5" s="22"/>
      <c r="BI5" s="22"/>
      <c r="BJ5" s="160"/>
    </row>
    <row r="6" spans="1:77" ht="13.15" customHeight="1">
      <c r="M6" s="8"/>
      <c r="N6" s="367"/>
      <c r="O6" s="367"/>
      <c r="P6" s="367"/>
      <c r="Q6" s="367"/>
      <c r="R6" s="367"/>
      <c r="S6" s="367"/>
      <c r="T6" s="367"/>
      <c r="U6" s="367"/>
      <c r="V6" s="367"/>
      <c r="W6" s="367"/>
      <c r="X6" s="367"/>
      <c r="Y6" s="367"/>
      <c r="Z6" s="367"/>
      <c r="AA6" s="367"/>
      <c r="AB6" s="367"/>
      <c r="AC6" s="367"/>
      <c r="AD6" s="367"/>
      <c r="AE6" s="367"/>
      <c r="AF6" s="8"/>
      <c r="AL6" s="292"/>
      <c r="AM6" s="357"/>
      <c r="AN6" s="358"/>
      <c r="AO6" s="358"/>
      <c r="AP6" s="359"/>
      <c r="BF6" s="291"/>
      <c r="BG6" s="22" t="s">
        <v>268</v>
      </c>
      <c r="BH6" s="22"/>
      <c r="BI6" s="22"/>
      <c r="BJ6" s="160"/>
    </row>
    <row r="7" spans="1:77" ht="12.75" customHeight="1">
      <c r="AL7" s="243"/>
      <c r="AM7" s="243"/>
      <c r="BF7" s="291"/>
      <c r="BG7" s="22" t="s">
        <v>234</v>
      </c>
      <c r="BH7" s="22"/>
      <c r="BI7" s="22"/>
      <c r="BJ7" s="160"/>
    </row>
    <row r="8" spans="1:77" ht="6" customHeight="1">
      <c r="BF8" s="291"/>
      <c r="BG8" s="22" t="s">
        <v>233</v>
      </c>
      <c r="BH8" s="22"/>
      <c r="BI8" s="22"/>
      <c r="BJ8" s="160"/>
    </row>
    <row r="9" spans="1:77" ht="12" customHeight="1">
      <c r="B9" s="368" t="s">
        <v>2</v>
      </c>
      <c r="C9" s="369"/>
      <c r="D9" s="369"/>
      <c r="E9" s="369"/>
      <c r="F9" s="369"/>
      <c r="G9" s="369"/>
      <c r="H9" s="369"/>
      <c r="I9" s="370"/>
      <c r="J9" s="373" t="s">
        <v>10</v>
      </c>
      <c r="K9" s="373"/>
      <c r="L9" s="269" t="s">
        <v>3</v>
      </c>
      <c r="M9" s="373" t="s">
        <v>11</v>
      </c>
      <c r="N9" s="373"/>
      <c r="O9" s="374" t="s">
        <v>12</v>
      </c>
      <c r="P9" s="373"/>
      <c r="Q9" s="373"/>
      <c r="R9" s="373"/>
      <c r="S9" s="373"/>
      <c r="T9" s="373"/>
      <c r="U9" s="373" t="s">
        <v>13</v>
      </c>
      <c r="V9" s="373"/>
      <c r="W9" s="373"/>
      <c r="AL9" s="375"/>
      <c r="AM9" s="376"/>
      <c r="AN9" s="447" t="s">
        <v>4</v>
      </c>
      <c r="AO9" s="447"/>
      <c r="AP9" s="376">
        <v>1</v>
      </c>
      <c r="AQ9" s="376"/>
      <c r="AR9" s="447" t="s">
        <v>5</v>
      </c>
      <c r="AS9" s="450"/>
      <c r="BD9" s="125"/>
      <c r="BF9" s="291"/>
      <c r="BG9" s="22" t="s">
        <v>269</v>
      </c>
      <c r="BH9" s="22"/>
      <c r="BI9" s="22"/>
      <c r="BJ9" s="160"/>
    </row>
    <row r="10" spans="1:77" ht="13.9" customHeight="1">
      <c r="B10" s="369"/>
      <c r="C10" s="369"/>
      <c r="D10" s="369"/>
      <c r="E10" s="369"/>
      <c r="F10" s="369"/>
      <c r="G10" s="369"/>
      <c r="H10" s="369"/>
      <c r="I10" s="370"/>
      <c r="J10" s="445" t="s">
        <v>378</v>
      </c>
      <c r="K10" s="453" t="s">
        <v>379</v>
      </c>
      <c r="L10" s="445" t="s">
        <v>380</v>
      </c>
      <c r="M10" s="455" t="s">
        <v>380</v>
      </c>
      <c r="N10" s="443" t="s">
        <v>378</v>
      </c>
      <c r="O10" s="445" t="s">
        <v>381</v>
      </c>
      <c r="P10" s="441" t="s">
        <v>382</v>
      </c>
      <c r="Q10" s="441" t="s">
        <v>381</v>
      </c>
      <c r="R10" s="441" t="s">
        <v>383</v>
      </c>
      <c r="S10" s="441" t="s">
        <v>380</v>
      </c>
      <c r="T10" s="443" t="s">
        <v>384</v>
      </c>
      <c r="U10" s="445"/>
      <c r="V10" s="441"/>
      <c r="W10" s="421"/>
      <c r="AL10" s="377"/>
      <c r="AM10" s="378"/>
      <c r="AN10" s="448"/>
      <c r="AO10" s="448"/>
      <c r="AP10" s="378"/>
      <c r="AQ10" s="378"/>
      <c r="AR10" s="448"/>
      <c r="AS10" s="451"/>
      <c r="BF10" s="291"/>
      <c r="BG10" s="22" t="s">
        <v>235</v>
      </c>
      <c r="BH10" s="22"/>
      <c r="BI10" s="22"/>
      <c r="BJ10" s="160"/>
    </row>
    <row r="11" spans="1:77" ht="9" customHeight="1">
      <c r="B11" s="369"/>
      <c r="C11" s="369"/>
      <c r="D11" s="369"/>
      <c r="E11" s="369"/>
      <c r="F11" s="369"/>
      <c r="G11" s="369"/>
      <c r="H11" s="369"/>
      <c r="I11" s="370"/>
      <c r="J11" s="446"/>
      <c r="K11" s="454"/>
      <c r="L11" s="446"/>
      <c r="M11" s="456"/>
      <c r="N11" s="444"/>
      <c r="O11" s="446"/>
      <c r="P11" s="442"/>
      <c r="Q11" s="442"/>
      <c r="R11" s="442"/>
      <c r="S11" s="442"/>
      <c r="T11" s="444"/>
      <c r="U11" s="446"/>
      <c r="V11" s="442"/>
      <c r="W11" s="422"/>
      <c r="AL11" s="379"/>
      <c r="AM11" s="380"/>
      <c r="AN11" s="449"/>
      <c r="AO11" s="449"/>
      <c r="AP11" s="380"/>
      <c r="AQ11" s="380"/>
      <c r="AR11" s="449"/>
      <c r="AS11" s="452"/>
      <c r="BF11" s="291"/>
      <c r="BG11" s="22" t="s">
        <v>233</v>
      </c>
      <c r="BH11" s="22"/>
      <c r="BI11" s="22"/>
      <c r="BJ11" s="160"/>
    </row>
    <row r="12" spans="1:77" ht="6" customHeight="1" thickBot="1">
      <c r="B12" s="371"/>
      <c r="C12" s="371"/>
      <c r="D12" s="371"/>
      <c r="E12" s="371"/>
      <c r="F12" s="371"/>
      <c r="G12" s="371"/>
      <c r="H12" s="371"/>
      <c r="I12" s="372"/>
      <c r="J12" s="446"/>
      <c r="K12" s="454"/>
      <c r="L12" s="446"/>
      <c r="M12" s="456"/>
      <c r="N12" s="444"/>
      <c r="O12" s="446"/>
      <c r="P12" s="442"/>
      <c r="Q12" s="442"/>
      <c r="R12" s="442"/>
      <c r="S12" s="442"/>
      <c r="T12" s="444"/>
      <c r="U12" s="446"/>
      <c r="V12" s="442"/>
      <c r="W12" s="422"/>
      <c r="BF12" s="291"/>
      <c r="BG12" s="22" t="s">
        <v>270</v>
      </c>
      <c r="BH12" s="22"/>
      <c r="BI12" s="22"/>
      <c r="BJ12" s="160"/>
    </row>
    <row r="13" spans="1:77" s="3" customFormat="1" ht="15" customHeight="1" thickBot="1">
      <c r="A13" s="1"/>
      <c r="B13" s="423" t="s">
        <v>14</v>
      </c>
      <c r="C13" s="424"/>
      <c r="D13" s="424"/>
      <c r="E13" s="424"/>
      <c r="F13" s="424"/>
      <c r="G13" s="424"/>
      <c r="H13" s="424"/>
      <c r="I13" s="425"/>
      <c r="J13" s="423" t="s">
        <v>6</v>
      </c>
      <c r="K13" s="424"/>
      <c r="L13" s="424"/>
      <c r="M13" s="424"/>
      <c r="N13" s="432"/>
      <c r="O13" s="435" t="s">
        <v>15</v>
      </c>
      <c r="P13" s="424"/>
      <c r="Q13" s="424"/>
      <c r="R13" s="424"/>
      <c r="S13" s="424"/>
      <c r="T13" s="424"/>
      <c r="U13" s="425"/>
      <c r="V13" s="270" t="s">
        <v>30</v>
      </c>
      <c r="W13" s="271"/>
      <c r="X13" s="271"/>
      <c r="Y13" s="438" t="s">
        <v>357</v>
      </c>
      <c r="Z13" s="438"/>
      <c r="AA13" s="438"/>
      <c r="AB13" s="438"/>
      <c r="AC13" s="438"/>
      <c r="AD13" s="438"/>
      <c r="AE13" s="438"/>
      <c r="AF13" s="438"/>
      <c r="AG13" s="438"/>
      <c r="AH13" s="438"/>
      <c r="AI13" s="271"/>
      <c r="AJ13" s="271"/>
      <c r="AK13" s="272"/>
      <c r="AL13" s="273" t="s">
        <v>227</v>
      </c>
      <c r="AM13" s="274"/>
      <c r="AN13" s="439" t="s">
        <v>360</v>
      </c>
      <c r="AO13" s="439"/>
      <c r="AP13" s="439"/>
      <c r="AQ13" s="439"/>
      <c r="AR13" s="439"/>
      <c r="AS13" s="440"/>
      <c r="AX13" s="9"/>
      <c r="AY13" s="9"/>
      <c r="AZ13" s="9"/>
      <c r="BA13" s="9"/>
      <c r="BB13" s="9"/>
      <c r="BC13" s="9"/>
      <c r="BD13" s="381" t="s">
        <v>122</v>
      </c>
      <c r="BE13" s="382"/>
      <c r="BF13" s="293"/>
      <c r="BG13" s="22" t="s">
        <v>236</v>
      </c>
      <c r="BH13" s="105"/>
      <c r="BI13" s="105"/>
      <c r="BJ13" s="161"/>
    </row>
    <row r="14" spans="1:77" s="3" customFormat="1" ht="13.9" customHeight="1" thickBot="1">
      <c r="A14" s="1"/>
      <c r="B14" s="426"/>
      <c r="C14" s="427"/>
      <c r="D14" s="427"/>
      <c r="E14" s="427"/>
      <c r="F14" s="427"/>
      <c r="G14" s="427"/>
      <c r="H14" s="427"/>
      <c r="I14" s="428"/>
      <c r="J14" s="426"/>
      <c r="K14" s="427"/>
      <c r="L14" s="427"/>
      <c r="M14" s="427"/>
      <c r="N14" s="433"/>
      <c r="O14" s="436"/>
      <c r="P14" s="427"/>
      <c r="Q14" s="427"/>
      <c r="R14" s="427"/>
      <c r="S14" s="427"/>
      <c r="T14" s="427"/>
      <c r="U14" s="428"/>
      <c r="V14" s="385" t="s">
        <v>7</v>
      </c>
      <c r="W14" s="386"/>
      <c r="X14" s="386"/>
      <c r="Y14" s="387"/>
      <c r="Z14" s="391" t="s">
        <v>16</v>
      </c>
      <c r="AA14" s="392"/>
      <c r="AB14" s="392"/>
      <c r="AC14" s="393"/>
      <c r="AD14" s="397" t="s">
        <v>17</v>
      </c>
      <c r="AE14" s="398"/>
      <c r="AF14" s="398"/>
      <c r="AG14" s="399"/>
      <c r="AH14" s="403" t="s">
        <v>58</v>
      </c>
      <c r="AI14" s="404"/>
      <c r="AJ14" s="404"/>
      <c r="AK14" s="405"/>
      <c r="AL14" s="409" t="s">
        <v>228</v>
      </c>
      <c r="AM14" s="410"/>
      <c r="AN14" s="413" t="s">
        <v>19</v>
      </c>
      <c r="AO14" s="414"/>
      <c r="AP14" s="414"/>
      <c r="AQ14" s="414"/>
      <c r="AR14" s="415"/>
      <c r="AS14" s="416"/>
      <c r="AX14" s="9"/>
      <c r="AY14" s="294" t="s">
        <v>254</v>
      </c>
      <c r="AZ14" s="294" t="s">
        <v>254</v>
      </c>
      <c r="BA14" s="294" t="s">
        <v>252</v>
      </c>
      <c r="BB14" s="417" t="s">
        <v>253</v>
      </c>
      <c r="BC14" s="418"/>
      <c r="BD14" s="383"/>
      <c r="BE14" s="384"/>
      <c r="BF14" s="242"/>
      <c r="BG14" s="112"/>
      <c r="BH14" s="112"/>
      <c r="BI14" s="162" t="s">
        <v>237</v>
      </c>
      <c r="BJ14" s="163">
        <v>41</v>
      </c>
      <c r="BO14" s="10" t="s">
        <v>377</v>
      </c>
    </row>
    <row r="15" spans="1:77" s="3" customFormat="1" ht="13.9" customHeight="1">
      <c r="A15" s="1"/>
      <c r="B15" s="429"/>
      <c r="C15" s="430"/>
      <c r="D15" s="430"/>
      <c r="E15" s="430"/>
      <c r="F15" s="430"/>
      <c r="G15" s="430"/>
      <c r="H15" s="430"/>
      <c r="I15" s="431"/>
      <c r="J15" s="429"/>
      <c r="K15" s="430"/>
      <c r="L15" s="430"/>
      <c r="M15" s="430"/>
      <c r="N15" s="434"/>
      <c r="O15" s="437"/>
      <c r="P15" s="430"/>
      <c r="Q15" s="430"/>
      <c r="R15" s="430"/>
      <c r="S15" s="430"/>
      <c r="T15" s="430"/>
      <c r="U15" s="431"/>
      <c r="V15" s="388"/>
      <c r="W15" s="389"/>
      <c r="X15" s="389"/>
      <c r="Y15" s="390"/>
      <c r="Z15" s="394"/>
      <c r="AA15" s="395"/>
      <c r="AB15" s="395"/>
      <c r="AC15" s="396"/>
      <c r="AD15" s="400"/>
      <c r="AE15" s="401"/>
      <c r="AF15" s="401"/>
      <c r="AG15" s="402"/>
      <c r="AH15" s="406"/>
      <c r="AI15" s="407"/>
      <c r="AJ15" s="407"/>
      <c r="AK15" s="408"/>
      <c r="AL15" s="411"/>
      <c r="AM15" s="412"/>
      <c r="AN15" s="419"/>
      <c r="AO15" s="419"/>
      <c r="AP15" s="419"/>
      <c r="AQ15" s="419"/>
      <c r="AR15" s="419"/>
      <c r="AS15" s="420"/>
      <c r="AX15" s="9"/>
      <c r="AY15" s="171"/>
      <c r="AZ15" s="172" t="s">
        <v>248</v>
      </c>
      <c r="BA15" s="172" t="s">
        <v>251</v>
      </c>
      <c r="BB15" s="295" t="s">
        <v>249</v>
      </c>
      <c r="BC15" s="172" t="s">
        <v>260</v>
      </c>
      <c r="BD15" s="296" t="s">
        <v>120</v>
      </c>
      <c r="BE15" s="297" t="s">
        <v>121</v>
      </c>
      <c r="BF15" s="164" t="s">
        <v>238</v>
      </c>
      <c r="BG15" s="165" t="s">
        <v>239</v>
      </c>
      <c r="BH15" s="165" t="s">
        <v>240</v>
      </c>
      <c r="BI15" s="166" t="s">
        <v>241</v>
      </c>
      <c r="BJ15" s="167" t="s">
        <v>242</v>
      </c>
      <c r="BL15" s="22" t="s">
        <v>259</v>
      </c>
      <c r="BM15" s="22" t="s">
        <v>119</v>
      </c>
      <c r="BO15" s="3" t="s">
        <v>367</v>
      </c>
      <c r="BP15" s="3" t="s">
        <v>368</v>
      </c>
      <c r="BQ15" s="3" t="s">
        <v>369</v>
      </c>
      <c r="BR15" s="3" t="s">
        <v>370</v>
      </c>
      <c r="BS15" s="3" t="s">
        <v>372</v>
      </c>
      <c r="BT15" s="3" t="s">
        <v>373</v>
      </c>
      <c r="BU15" s="3" t="s">
        <v>376</v>
      </c>
    </row>
    <row r="16" spans="1:77" ht="18" customHeight="1" thickBot="1">
      <c r="B16" s="469"/>
      <c r="C16" s="470"/>
      <c r="D16" s="470"/>
      <c r="E16" s="470"/>
      <c r="F16" s="470"/>
      <c r="G16" s="470"/>
      <c r="H16" s="470"/>
      <c r="I16" s="471"/>
      <c r="J16" s="469"/>
      <c r="K16" s="470"/>
      <c r="L16" s="470"/>
      <c r="M16" s="470"/>
      <c r="N16" s="475"/>
      <c r="O16" s="298"/>
      <c r="P16" s="276" t="s">
        <v>0</v>
      </c>
      <c r="Q16" s="299"/>
      <c r="R16" s="276" t="s">
        <v>1</v>
      </c>
      <c r="S16" s="300"/>
      <c r="T16" s="477" t="s">
        <v>371</v>
      </c>
      <c r="U16" s="477"/>
      <c r="V16" s="478"/>
      <c r="W16" s="479"/>
      <c r="X16" s="479"/>
      <c r="Y16" s="301"/>
      <c r="Z16" s="302"/>
      <c r="AA16" s="303"/>
      <c r="AB16" s="303"/>
      <c r="AC16" s="301" t="s">
        <v>8</v>
      </c>
      <c r="AD16" s="302"/>
      <c r="AE16" s="303"/>
      <c r="AF16" s="303"/>
      <c r="AG16" s="304" t="s">
        <v>8</v>
      </c>
      <c r="AH16" s="480">
        <f>IF(V16="賃金で算定",V17+Z17-AD17,0)</f>
        <v>0</v>
      </c>
      <c r="AI16" s="481"/>
      <c r="AJ16" s="481"/>
      <c r="AK16" s="482"/>
      <c r="AL16" s="305"/>
      <c r="AM16" s="306"/>
      <c r="AN16" s="360"/>
      <c r="AO16" s="361"/>
      <c r="AP16" s="361"/>
      <c r="AQ16" s="361"/>
      <c r="AR16" s="361"/>
      <c r="AS16" s="304" t="s">
        <v>8</v>
      </c>
      <c r="AV16" s="24" t="str">
        <f>IF(OR(O16="",Q16=""),"", IF(O16&lt;20,DATE(O16+118,Q16,IF(S16="",1,S16)),DATE(O16+88,Q16,IF(S16="",1,S16))))</f>
        <v/>
      </c>
      <c r="AW16" s="25" t="str">
        <f>IF(AV16&lt;=設定シート!C$15,"昔",IF(AV16&lt;=設定シート!E$15,"上",IF(AV16&lt;=設定シート!G$15,"中","下")))</f>
        <v>下</v>
      </c>
      <c r="AX16" s="9">
        <f>IF(AV16&lt;=設定シート!$E$36,5,IF(AV16&lt;=設定シート!$I$36,7,IF(AV16&lt;=設定シート!$M$36,9,11)))</f>
        <v>11</v>
      </c>
      <c r="AY16" s="307"/>
      <c r="AZ16" s="308"/>
      <c r="BA16" s="309">
        <f>AN16</f>
        <v>0</v>
      </c>
      <c r="BB16" s="308"/>
      <c r="BC16" s="308"/>
      <c r="BD16" s="310">
        <v>1</v>
      </c>
      <c r="BE16" s="311">
        <v>1</v>
      </c>
      <c r="BF16" s="296">
        <v>1</v>
      </c>
      <c r="BG16" s="312">
        <v>16</v>
      </c>
      <c r="BH16" s="312">
        <v>24</v>
      </c>
      <c r="BI16" s="313" t="str">
        <f ca="1">IF(COUNTA(INDIRECT(ADDRESS(BG16,2)):INDIRECT(ADDRESS(BH16,2)))&gt;0,COUNTA(INDIRECT(ADDRESS(BG16,2)):INDIRECT(ADDRESS(BH16,2))),"")</f>
        <v/>
      </c>
      <c r="BJ16" s="314">
        <f ca="1">IF(ISERROR(LOOKUP(1,0/BI16:BI45,BF16:BF45)),LOOKUP(1,0/BF16:BF45,BF16:BF45),LOOKUP(1,0/BI16:BI45,BF16:BF45))</f>
        <v>30</v>
      </c>
      <c r="BO16" s="1">
        <f>IF(O16&lt;=VALUE(概算年度),O16+2018,O16+1988)</f>
        <v>2018</v>
      </c>
      <c r="BP16" s="1" t="b">
        <f>IF(BO16=2019,1)</f>
        <v>0</v>
      </c>
      <c r="BQ16" s="3">
        <f>IF(BO16&lt;=2018,1)</f>
        <v>1</v>
      </c>
      <c r="BR16" s="3" t="b">
        <f>IF(BO16&gt;=2020,1)</f>
        <v>0</v>
      </c>
      <c r="BS16" s="3" t="b">
        <f>IF(AND(O16=31,Q16=1,O17=31),1,IF(AND(O16=31,Q16=2,O17=31),2,IF(AND(O16=31,Q16=3,O17=31),3,IF(AND(O16=31,Q16=4,O17=31),4,IF(AND(O16&gt;VALUE(概算年度),O16&lt;31,O17=31),5)))))</f>
        <v>0</v>
      </c>
      <c r="BT16" s="3" t="b">
        <f>IF(OR(O16=31,O16=1),IF(AND(O17=1,OR(Q16=1,Q16=2,Q16=3,Q16=4,Q16=5)),1,IF(AND(O17=1,Q16=6),6,IF(AND(O17=1,Q16=7),7,IF(AND(O17=1,Q16=8),8,IF(AND(O17=1,Q16=9),9,IF(AND(O17=1,Q16=10),10,IF(AND(O17=1,Q16=11),11,IF(AND(O17=1,Q16=12),12)))))))),IF(O17=1,13))</f>
        <v>0</v>
      </c>
      <c r="BU16" s="3" t="b">
        <f>IF(AND(VALUE(概算年度)='報告書（事業主控）'!O16,VALUE(概算年度)='報告書（事業主控）'!O17),IF('報告書（事業主控）'!Q16=1,1,IF('報告書（事業主控）'!Q16=2,2,IF('報告書（事業主控）'!Q16=3,3))))</f>
        <v>0</v>
      </c>
      <c r="BV16" s="3"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3"/>
      <c r="BX16" s="3"/>
      <c r="BY16" s="3"/>
    </row>
    <row r="17" spans="2:74" ht="18" customHeight="1">
      <c r="B17" s="472"/>
      <c r="C17" s="473"/>
      <c r="D17" s="473"/>
      <c r="E17" s="473"/>
      <c r="F17" s="473"/>
      <c r="G17" s="473"/>
      <c r="H17" s="473"/>
      <c r="I17" s="474"/>
      <c r="J17" s="472"/>
      <c r="K17" s="473"/>
      <c r="L17" s="473"/>
      <c r="M17" s="473"/>
      <c r="N17" s="476"/>
      <c r="O17" s="99"/>
      <c r="P17" s="11" t="s">
        <v>0</v>
      </c>
      <c r="Q17" s="23"/>
      <c r="R17" s="11" t="s">
        <v>1</v>
      </c>
      <c r="S17" s="100"/>
      <c r="T17" s="483" t="s">
        <v>21</v>
      </c>
      <c r="U17" s="483"/>
      <c r="V17" s="460"/>
      <c r="W17" s="461"/>
      <c r="X17" s="461"/>
      <c r="Y17" s="461"/>
      <c r="Z17" s="460"/>
      <c r="AA17" s="461"/>
      <c r="AB17" s="461"/>
      <c r="AC17" s="461"/>
      <c r="AD17" s="460"/>
      <c r="AE17" s="461"/>
      <c r="AF17" s="461"/>
      <c r="AG17" s="462"/>
      <c r="AH17" s="463">
        <f>IF(V16="賃金で算定",0,V17+Z17-AD17)</f>
        <v>0</v>
      </c>
      <c r="AI17" s="463"/>
      <c r="AJ17" s="463"/>
      <c r="AK17" s="464"/>
      <c r="AL17" s="465">
        <f>IF(V16="賃金で算定","賃金で算定",IF(OR(V17=0,$F$26="",AV16=""),0,IF(AW16="昔",VLOOKUP($F$26,労務比率,AX16,FALSE),IF(AW16="上",VLOOKUP($F$26,労務比率,AX16,FALSE),IF(AW16="中",VLOOKUP($F$26,労務比率,AX16,FALSE),VLOOKUP($F$26,労務比率,AX16,FALSE))))))</f>
        <v>0</v>
      </c>
      <c r="AM17" s="466"/>
      <c r="AN17" s="467">
        <f>IF(V16="賃金で算定",0,INT(AH17*AL17/100))</f>
        <v>0</v>
      </c>
      <c r="AO17" s="468"/>
      <c r="AP17" s="468"/>
      <c r="AQ17" s="468"/>
      <c r="AR17" s="468"/>
      <c r="AS17" s="236"/>
      <c r="AV17" s="24"/>
      <c r="AW17" s="25"/>
      <c r="AY17" s="174">
        <f>AH17</f>
        <v>0</v>
      </c>
      <c r="AZ17" s="173">
        <f>IF(AV16&lt;=設定シート!C$85,AH17,IF(AND(AV16&gt;=設定シート!E$85,AV16&lt;=設定シート!G$85),AH17*105/108,AH17))</f>
        <v>0</v>
      </c>
      <c r="BA17" s="172"/>
      <c r="BB17" s="173">
        <f>IF($AL17="賃金で算定",0,INT(AY17*$AL17/100))</f>
        <v>0</v>
      </c>
      <c r="BC17" s="173">
        <f>IF(AY17=AZ17,BB17,AZ17*$AL17/100)</f>
        <v>0</v>
      </c>
      <c r="BD17" s="310">
        <v>2</v>
      </c>
      <c r="BE17" s="311">
        <v>2</v>
      </c>
      <c r="BF17" s="296">
        <v>2</v>
      </c>
      <c r="BG17" s="312">
        <v>60</v>
      </c>
      <c r="BH17" s="312">
        <f>BG16+BG17</f>
        <v>76</v>
      </c>
      <c r="BI17" s="297" t="str">
        <f ca="1">IF(COUNTA(INDIRECT(ADDRESS(BG17,2)):INDIRECT(ADDRESS(BH17,2)))&gt;0,COUNTA(INDIRECT(ADDRESS(BG17,2)):INDIRECT(ADDRESS(BH17,2))),"")</f>
        <v/>
      </c>
      <c r="BJ17" s="22"/>
      <c r="BL17" s="22">
        <f>IF(AY17=AZ17,0,1)</f>
        <v>0</v>
      </c>
      <c r="BM17" s="22" t="str">
        <f>IF(BL17=1,AL17,"")</f>
        <v/>
      </c>
    </row>
    <row r="18" spans="2:74" ht="18" customHeight="1">
      <c r="B18" s="469"/>
      <c r="C18" s="470"/>
      <c r="D18" s="470"/>
      <c r="E18" s="470"/>
      <c r="F18" s="470"/>
      <c r="G18" s="470"/>
      <c r="H18" s="470"/>
      <c r="I18" s="471"/>
      <c r="J18" s="469"/>
      <c r="K18" s="470"/>
      <c r="L18" s="470"/>
      <c r="M18" s="470"/>
      <c r="N18" s="475"/>
      <c r="O18" s="298"/>
      <c r="P18" s="276" t="s">
        <v>31</v>
      </c>
      <c r="Q18" s="299"/>
      <c r="R18" s="276" t="s">
        <v>1</v>
      </c>
      <c r="S18" s="300"/>
      <c r="T18" s="477" t="s">
        <v>371</v>
      </c>
      <c r="U18" s="477"/>
      <c r="V18" s="478"/>
      <c r="W18" s="479"/>
      <c r="X18" s="479"/>
      <c r="Y18" s="315"/>
      <c r="Z18" s="316"/>
      <c r="AA18" s="317"/>
      <c r="AB18" s="317"/>
      <c r="AC18" s="315"/>
      <c r="AD18" s="316"/>
      <c r="AE18" s="317"/>
      <c r="AF18" s="317"/>
      <c r="AG18" s="318"/>
      <c r="AH18" s="480">
        <f>IF(V18="賃金で算定",V19+Z19-AD19,0)</f>
        <v>0</v>
      </c>
      <c r="AI18" s="481"/>
      <c r="AJ18" s="481"/>
      <c r="AK18" s="482"/>
      <c r="AL18" s="305"/>
      <c r="AM18" s="306"/>
      <c r="AN18" s="360"/>
      <c r="AO18" s="361"/>
      <c r="AP18" s="361"/>
      <c r="AQ18" s="361"/>
      <c r="AR18" s="361"/>
      <c r="AS18" s="319"/>
      <c r="AV18" s="24" t="str">
        <f>IF(OR(O18="",Q18=""),"", IF(O18&lt;20,DATE(O18+118,Q18,IF(S18="",1,S18)),DATE(O18+88,Q18,IF(S18="",1,S18))))</f>
        <v/>
      </c>
      <c r="AW18" s="25" t="str">
        <f>IF(AV18&lt;=設定シート!C$15,"昔",IF(AV18&lt;=設定シート!E$15,"上",IF(AV18&lt;=設定シート!G$15,"中","下")))</f>
        <v>下</v>
      </c>
      <c r="AX18" s="9">
        <f>IF(AV18&lt;=設定シート!$E$36,5,IF(AV18&lt;=設定シート!$I$36,7,IF(AV18&lt;=設定シート!$M$36,9,11)))</f>
        <v>11</v>
      </c>
      <c r="AY18" s="307"/>
      <c r="AZ18" s="308"/>
      <c r="BA18" s="309">
        <f t="shared" ref="BA18" si="0">AN18</f>
        <v>0</v>
      </c>
      <c r="BB18" s="308"/>
      <c r="BC18" s="308"/>
      <c r="BD18" s="345">
        <v>3</v>
      </c>
      <c r="BE18" s="311">
        <v>3</v>
      </c>
      <c r="BF18" s="296">
        <v>3</v>
      </c>
      <c r="BG18" s="312">
        <f t="shared" ref="BG18:BH33" si="1">BG17+$BJ$14</f>
        <v>101</v>
      </c>
      <c r="BH18" s="312">
        <f t="shared" si="1"/>
        <v>117</v>
      </c>
      <c r="BI18" s="297" t="str">
        <f ca="1">IF(COUNTA(INDIRECT(ADDRESS(BG18,2)):INDIRECT(ADDRESS(BH18,2)))&gt;0,COUNTA(INDIRECT(ADDRESS(BG18,2)):INDIRECT(ADDRESS(BH18,2))),"")</f>
        <v/>
      </c>
      <c r="BJ18" s="22"/>
      <c r="BL18" s="22"/>
      <c r="BM18" s="22"/>
      <c r="BO18" s="1">
        <f>IF(O18&lt;=VALUE(概算年度),O18+2018,O18+1988)</f>
        <v>2018</v>
      </c>
      <c r="BP18" s="1" t="b">
        <f>IF(BO18=2019,1)</f>
        <v>0</v>
      </c>
      <c r="BQ18" s="3">
        <f>IF(BO18&lt;=2018,1)</f>
        <v>1</v>
      </c>
      <c r="BR18" s="3" t="b">
        <f>IF(BO18&gt;=2020,1)</f>
        <v>0</v>
      </c>
      <c r="BS18" s="3" t="b">
        <f>IF(AND(O18=31,Q18=1,O19=31),1,IF(AND(O18=31,Q18=2,O19=31),2,IF(AND(O18=31,Q18=3,O19=31),3,IF(AND(O18=31,Q18=4,O19=31),4,IF(AND(O18&gt;VALUE(概算年度),O18&lt;31,O19=31),5)))))</f>
        <v>0</v>
      </c>
      <c r="BT18" s="3" t="b">
        <f>IF(OR(O18=31,O18=1),IF(AND(O19=1,OR(Q18=1,Q18=2,Q18=3,Q18=4,Q18=5)),1,IF(AND(O19=1,Q18=6),6,IF(AND(O19=1,Q18=7),7,IF(AND(O19=1,Q18=8),8,IF(AND(O19=1,Q18=9),9,IF(AND(O19=1,Q18=10),10,IF(AND(O19=1,Q18=11),11,IF(AND(O19=1,Q18=12),12)))))))),IF(O19=1,13))</f>
        <v>0</v>
      </c>
      <c r="BU18" s="3" t="b">
        <f>IF(AND(VALUE(概算年度)='報告書（事業主控）'!O18,VALUE(概算年度)='報告書（事業主控）'!O19),IF('報告書（事業主控）'!Q18=1,1,IF('報告書（事業主控）'!Q18=2,2,IF('報告書（事業主控）'!Q18=3,3))))</f>
        <v>0</v>
      </c>
      <c r="BV18" s="3"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472"/>
      <c r="C19" s="473"/>
      <c r="D19" s="473"/>
      <c r="E19" s="473"/>
      <c r="F19" s="473"/>
      <c r="G19" s="473"/>
      <c r="H19" s="473"/>
      <c r="I19" s="474"/>
      <c r="J19" s="472"/>
      <c r="K19" s="473"/>
      <c r="L19" s="473"/>
      <c r="M19" s="473"/>
      <c r="N19" s="476"/>
      <c r="O19" s="99"/>
      <c r="P19" s="11" t="s">
        <v>0</v>
      </c>
      <c r="Q19" s="23"/>
      <c r="R19" s="11" t="s">
        <v>1</v>
      </c>
      <c r="S19" s="100"/>
      <c r="T19" s="483" t="s">
        <v>21</v>
      </c>
      <c r="U19" s="483"/>
      <c r="V19" s="457"/>
      <c r="W19" s="458"/>
      <c r="X19" s="458"/>
      <c r="Y19" s="459"/>
      <c r="Z19" s="460"/>
      <c r="AA19" s="461"/>
      <c r="AB19" s="461"/>
      <c r="AC19" s="461"/>
      <c r="AD19" s="460"/>
      <c r="AE19" s="461"/>
      <c r="AF19" s="461"/>
      <c r="AG19" s="462"/>
      <c r="AH19" s="463">
        <f>IF(V18="賃金で算定",0,V19+Z19-AD19)</f>
        <v>0</v>
      </c>
      <c r="AI19" s="463"/>
      <c r="AJ19" s="463"/>
      <c r="AK19" s="464"/>
      <c r="AL19" s="465">
        <f>IF(V18="賃金で算定","賃金で算定",IF(OR(V19=0,$F$26="",AV18=""),0,IF(AW18="昔",VLOOKUP($F$26,労務比率,AX18,FALSE),IF(AW18="上",VLOOKUP($F$26,労務比率,AX18,FALSE),IF(AW18="中",VLOOKUP($F$26,労務比率,AX18,FALSE),VLOOKUP($F$26,労務比率,AX18,FALSE))))))</f>
        <v>0</v>
      </c>
      <c r="AM19" s="466"/>
      <c r="AN19" s="467">
        <f>IF(V18="賃金で算定",0,INT(AH19*AL19/100))</f>
        <v>0</v>
      </c>
      <c r="AO19" s="468"/>
      <c r="AP19" s="468"/>
      <c r="AQ19" s="468"/>
      <c r="AR19" s="468"/>
      <c r="AS19" s="236"/>
      <c r="AV19" s="24"/>
      <c r="AW19" s="25"/>
      <c r="AY19" s="174">
        <f>AH19</f>
        <v>0</v>
      </c>
      <c r="AZ19" s="173">
        <f>IF(AV18&lt;=設定シート!C$85,AH19,IF(AND(AV18&gt;=設定シート!E$85,AV18&lt;=設定シート!G$85),AH19*105/108,AH19))</f>
        <v>0</v>
      </c>
      <c r="BA19" s="172"/>
      <c r="BB19" s="173">
        <f t="shared" ref="BB19" si="2">IF($AL19="賃金で算定",0,INT(AY19*$AL19/100))</f>
        <v>0</v>
      </c>
      <c r="BC19" s="343">
        <f>IF(AY19=AZ19,BB19,AZ19*$AL19/100)</f>
        <v>0</v>
      </c>
      <c r="BD19" s="320">
        <v>4</v>
      </c>
      <c r="BE19" s="344">
        <v>4</v>
      </c>
      <c r="BF19" s="296">
        <v>4</v>
      </c>
      <c r="BG19" s="312">
        <f t="shared" si="1"/>
        <v>142</v>
      </c>
      <c r="BH19" s="312">
        <f t="shared" si="1"/>
        <v>158</v>
      </c>
      <c r="BI19" s="297" t="str">
        <f ca="1">IF(COUNTA(INDIRECT(ADDRESS(BG19,2)):INDIRECT(ADDRESS(BH19,2)))&gt;0,COUNTA(INDIRECT(ADDRESS(BG19,2)):INDIRECT(ADDRESS(BH19,2))),"")</f>
        <v/>
      </c>
      <c r="BJ19" s="22"/>
      <c r="BL19" s="22">
        <f>IF(AY19=AZ19,0,1)</f>
        <v>0</v>
      </c>
      <c r="BM19" s="22" t="str">
        <f>IF(BL19=1,AL19,"")</f>
        <v/>
      </c>
    </row>
    <row r="20" spans="2:74" ht="18" customHeight="1">
      <c r="B20" s="469"/>
      <c r="C20" s="470"/>
      <c r="D20" s="470"/>
      <c r="E20" s="470"/>
      <c r="F20" s="470"/>
      <c r="G20" s="470"/>
      <c r="H20" s="470"/>
      <c r="I20" s="471"/>
      <c r="J20" s="469"/>
      <c r="K20" s="470"/>
      <c r="L20" s="470"/>
      <c r="M20" s="470"/>
      <c r="N20" s="475"/>
      <c r="O20" s="298"/>
      <c r="P20" s="276" t="s">
        <v>31</v>
      </c>
      <c r="Q20" s="299"/>
      <c r="R20" s="276" t="s">
        <v>1</v>
      </c>
      <c r="S20" s="300"/>
      <c r="T20" s="477" t="s">
        <v>371</v>
      </c>
      <c r="U20" s="477"/>
      <c r="V20" s="478"/>
      <c r="W20" s="479"/>
      <c r="X20" s="479"/>
      <c r="Y20" s="315"/>
      <c r="Z20" s="316"/>
      <c r="AA20" s="317"/>
      <c r="AB20" s="317"/>
      <c r="AC20" s="315"/>
      <c r="AD20" s="316"/>
      <c r="AE20" s="317"/>
      <c r="AF20" s="317"/>
      <c r="AG20" s="318"/>
      <c r="AH20" s="480">
        <f>IF(V20="賃金で算定",V21+Z21-AD21,0)</f>
        <v>0</v>
      </c>
      <c r="AI20" s="481"/>
      <c r="AJ20" s="481"/>
      <c r="AK20" s="482"/>
      <c r="AL20" s="305"/>
      <c r="AM20" s="306"/>
      <c r="AN20" s="360"/>
      <c r="AO20" s="361"/>
      <c r="AP20" s="361"/>
      <c r="AQ20" s="361"/>
      <c r="AR20" s="361"/>
      <c r="AS20" s="319"/>
      <c r="AV20" s="24" t="str">
        <f>IF(OR(O20="",Q20=""),"", IF(O20&lt;20,DATE(O20+118,Q20,IF(S20="",1,S20)),DATE(O20+88,Q20,IF(S20="",1,S20))))</f>
        <v/>
      </c>
      <c r="AW20" s="25" t="str">
        <f>IF(AV20&lt;=設定シート!C$15,"昔",IF(AV20&lt;=設定シート!E$15,"上",IF(AV20&lt;=設定シート!G$15,"中","下")))</f>
        <v>下</v>
      </c>
      <c r="AX20" s="9">
        <f>IF(AV20&lt;=設定シート!$E$36,5,IF(AV20&lt;=設定シート!$I$36,7,IF(AV20&lt;=設定シート!$M$36,9,11)))</f>
        <v>11</v>
      </c>
      <c r="AY20" s="307"/>
      <c r="AZ20" s="308"/>
      <c r="BA20" s="309">
        <f t="shared" ref="BA20" si="3">AN20</f>
        <v>0</v>
      </c>
      <c r="BB20" s="308"/>
      <c r="BC20" s="308"/>
      <c r="BE20" s="321">
        <v>5</v>
      </c>
      <c r="BF20" s="296">
        <v>5</v>
      </c>
      <c r="BG20" s="312">
        <f t="shared" si="1"/>
        <v>183</v>
      </c>
      <c r="BH20" s="312">
        <f t="shared" si="1"/>
        <v>199</v>
      </c>
      <c r="BI20" s="297" t="str">
        <f ca="1">IF(COUNTA(INDIRECT(ADDRESS(BG20,2)):INDIRECT(ADDRESS(BH20,2)))&gt;0,COUNTA(INDIRECT(ADDRESS(BG20,2)):INDIRECT(ADDRESS(BH20,2))),"")</f>
        <v/>
      </c>
      <c r="BJ20" s="22"/>
      <c r="BO20" s="1">
        <f>IF(O20&lt;=VALUE(概算年度),O20+2018,O20+1988)</f>
        <v>2018</v>
      </c>
      <c r="BP20" s="1" t="b">
        <f>IF(BO20=2019,1)</f>
        <v>0</v>
      </c>
      <c r="BQ20" s="3">
        <f>IF(BO20&lt;=2018,1)</f>
        <v>1</v>
      </c>
      <c r="BR20" s="3" t="b">
        <f>IF(BO20&gt;=2020,1)</f>
        <v>0</v>
      </c>
      <c r="BS20" s="3" t="b">
        <f>IF(AND(O20=31,Q20=1,O21=31),1,IF(AND(O20=31,Q20=2,O21=31),2,IF(AND(O20=31,Q20=3,O21=31),3,IF(AND(O20=31,Q20=4,O21=31),4,IF(AND(O20&gt;VALUE(概算年度),O20&lt;31,O21=31),5)))))</f>
        <v>0</v>
      </c>
      <c r="BT20" s="3" t="b">
        <f>IF(OR(O20=31,O20=1),IF(AND(O21=1,OR(Q20=1,Q20=2,Q20=3,Q20=4,Q20=5)),1,IF(AND(O21=1,Q20=6),6,IF(AND(O21=1,Q20=7),7,IF(AND(O21=1,Q20=8),8,IF(AND(O21=1,Q20=9),9,IF(AND(O21=1,Q20=10),10,IF(AND(O21=1,Q20=11),11,IF(AND(O21=1,Q20=12),12)))))))),IF(O21=1,13))</f>
        <v>0</v>
      </c>
      <c r="BU20" s="3" t="b">
        <f>IF(AND(VALUE(概算年度)='報告書（事業主控）'!O20,VALUE(概算年度)='報告書（事業主控）'!O21),IF('報告書（事業主控）'!Q20=1,1,IF('報告書（事業主控）'!Q20=2,2,IF('報告書（事業主控）'!Q20=3,3))))</f>
        <v>0</v>
      </c>
      <c r="BV20" s="3"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472"/>
      <c r="C21" s="473"/>
      <c r="D21" s="473"/>
      <c r="E21" s="473"/>
      <c r="F21" s="473"/>
      <c r="G21" s="473"/>
      <c r="H21" s="473"/>
      <c r="I21" s="474"/>
      <c r="J21" s="472"/>
      <c r="K21" s="473"/>
      <c r="L21" s="473"/>
      <c r="M21" s="473"/>
      <c r="N21" s="476"/>
      <c r="O21" s="99"/>
      <c r="P21" s="11" t="s">
        <v>0</v>
      </c>
      <c r="Q21" s="23"/>
      <c r="R21" s="11" t="s">
        <v>1</v>
      </c>
      <c r="S21" s="100"/>
      <c r="T21" s="483" t="s">
        <v>21</v>
      </c>
      <c r="U21" s="483"/>
      <c r="V21" s="457"/>
      <c r="W21" s="458"/>
      <c r="X21" s="458"/>
      <c r="Y21" s="459"/>
      <c r="Z21" s="457"/>
      <c r="AA21" s="458"/>
      <c r="AB21" s="458"/>
      <c r="AC21" s="458"/>
      <c r="AD21" s="457"/>
      <c r="AE21" s="458"/>
      <c r="AF21" s="458"/>
      <c r="AG21" s="459"/>
      <c r="AH21" s="463">
        <f>IF(V20="賃金で算定",0,V21+Z21-AD21)</f>
        <v>0</v>
      </c>
      <c r="AI21" s="463"/>
      <c r="AJ21" s="463"/>
      <c r="AK21" s="464"/>
      <c r="AL21" s="465">
        <f>IF(V20="賃金で算定","賃金で算定",IF(OR(V21=0,$F$26="",AV20=""),0,IF(AW20="昔",VLOOKUP($F$26,労務比率,AX20,FALSE),IF(AW20="上",VLOOKUP($F$26,労務比率,AX20,FALSE),IF(AW20="中",VLOOKUP($F$26,労務比率,AX20,FALSE),VLOOKUP($F$26,労務比率,AX20,FALSE))))))</f>
        <v>0</v>
      </c>
      <c r="AM21" s="466"/>
      <c r="AN21" s="467">
        <f>IF(V20="賃金で算定",0,INT(AH21*AL21/100))</f>
        <v>0</v>
      </c>
      <c r="AO21" s="468"/>
      <c r="AP21" s="468"/>
      <c r="AQ21" s="468"/>
      <c r="AR21" s="468"/>
      <c r="AS21" s="236"/>
      <c r="AV21" s="24"/>
      <c r="AW21" s="25"/>
      <c r="AY21" s="174">
        <f>AH21</f>
        <v>0</v>
      </c>
      <c r="AZ21" s="173">
        <f>IF(AV20&lt;=設定シート!C$85,AH21,IF(AND(AV20&gt;=設定シート!E$85,AV20&lt;=設定シート!G$85),AH21*105/108,AH21))</f>
        <v>0</v>
      </c>
      <c r="BA21" s="172"/>
      <c r="BB21" s="173">
        <f t="shared" ref="BB21" si="4">IF($AL21="賃金で算定",0,INT(AY21*$AL21/100))</f>
        <v>0</v>
      </c>
      <c r="BC21" s="173">
        <f>IF(AY21=AZ21,BB21,AZ21*$AL21/100)</f>
        <v>0</v>
      </c>
      <c r="BE21" s="321">
        <v>6</v>
      </c>
      <c r="BF21" s="296">
        <v>6</v>
      </c>
      <c r="BG21" s="312">
        <f t="shared" si="1"/>
        <v>224</v>
      </c>
      <c r="BH21" s="312">
        <f t="shared" si="1"/>
        <v>240</v>
      </c>
      <c r="BI21" s="297" t="str">
        <f ca="1">IF(COUNTA(INDIRECT(ADDRESS(BG21,2)):INDIRECT(ADDRESS(BH21,2)))&gt;0,COUNTA(INDIRECT(ADDRESS(BG21,2)):INDIRECT(ADDRESS(BH21,2))),"")</f>
        <v/>
      </c>
      <c r="BJ21" s="22"/>
      <c r="BL21" s="22">
        <f>IF(AY21=AZ21,0,1)</f>
        <v>0</v>
      </c>
      <c r="BM21" s="22" t="str">
        <f>IF(BL21=1,AL21,"")</f>
        <v/>
      </c>
    </row>
    <row r="22" spans="2:74" ht="18" customHeight="1">
      <c r="B22" s="469"/>
      <c r="C22" s="470"/>
      <c r="D22" s="470"/>
      <c r="E22" s="470"/>
      <c r="F22" s="470"/>
      <c r="G22" s="470"/>
      <c r="H22" s="470"/>
      <c r="I22" s="471"/>
      <c r="J22" s="469"/>
      <c r="K22" s="470"/>
      <c r="L22" s="470"/>
      <c r="M22" s="470"/>
      <c r="N22" s="475"/>
      <c r="O22" s="298"/>
      <c r="P22" s="276" t="s">
        <v>31</v>
      </c>
      <c r="Q22" s="299"/>
      <c r="R22" s="276" t="s">
        <v>1</v>
      </c>
      <c r="S22" s="300"/>
      <c r="T22" s="477" t="s">
        <v>371</v>
      </c>
      <c r="U22" s="477"/>
      <c r="V22" s="478"/>
      <c r="W22" s="479"/>
      <c r="X22" s="479"/>
      <c r="Y22" s="21"/>
      <c r="Z22" s="322"/>
      <c r="AA22" s="234"/>
      <c r="AB22" s="234"/>
      <c r="AC22" s="21"/>
      <c r="AD22" s="322"/>
      <c r="AE22" s="234"/>
      <c r="AF22" s="234"/>
      <c r="AG22" s="323"/>
      <c r="AH22" s="480">
        <f>IF(V22="賃金で算定",V23+Z23-AD23,0)</f>
        <v>0</v>
      </c>
      <c r="AI22" s="481"/>
      <c r="AJ22" s="481"/>
      <c r="AK22" s="482"/>
      <c r="AL22" s="305"/>
      <c r="AM22" s="306"/>
      <c r="AN22" s="360"/>
      <c r="AO22" s="361"/>
      <c r="AP22" s="361"/>
      <c r="AQ22" s="361"/>
      <c r="AR22" s="361"/>
      <c r="AS22" s="319"/>
      <c r="AV22" s="24" t="str">
        <f>IF(OR(O22="",Q22=""),"", IF(O22&lt;20,DATE(O22+118,Q22,IF(S22="",1,S22)),DATE(O22+88,Q22,IF(S22="",1,S22))))</f>
        <v/>
      </c>
      <c r="AW22" s="25" t="str">
        <f>IF(AV22&lt;=設定シート!C$15,"昔",IF(AV22&lt;=設定シート!E$15,"上",IF(AV22&lt;=設定シート!G$15,"中","下")))</f>
        <v>下</v>
      </c>
      <c r="AX22" s="9">
        <f>IF(AV22&lt;=設定シート!$E$36,5,IF(AV22&lt;=設定シート!$I$36,7,IF(AV22&lt;=設定シート!$M$36,9,11)))</f>
        <v>11</v>
      </c>
      <c r="AY22" s="307"/>
      <c r="AZ22" s="308"/>
      <c r="BA22" s="309">
        <f t="shared" ref="BA22" si="5">AN22</f>
        <v>0</v>
      </c>
      <c r="BB22" s="308"/>
      <c r="BC22" s="308"/>
      <c r="BE22" s="321">
        <v>7</v>
      </c>
      <c r="BF22" s="296">
        <v>7</v>
      </c>
      <c r="BG22" s="312">
        <f t="shared" si="1"/>
        <v>265</v>
      </c>
      <c r="BH22" s="312">
        <f t="shared" si="1"/>
        <v>281</v>
      </c>
      <c r="BI22" s="297" t="str">
        <f ca="1">IF(COUNTA(INDIRECT(ADDRESS(BG22,2)):INDIRECT(ADDRESS(BH22,2)))&gt;0,COUNTA(INDIRECT(ADDRESS(BG22,2)):INDIRECT(ADDRESS(BH22,2))),"")</f>
        <v/>
      </c>
      <c r="BJ22" s="22"/>
      <c r="BO22" s="1">
        <f>IF(O22&lt;=VALUE(概算年度),O22+2018,O22+1988)</f>
        <v>2018</v>
      </c>
      <c r="BP22" s="1" t="b">
        <f>IF(BO22=2019,1)</f>
        <v>0</v>
      </c>
      <c r="BQ22" s="3">
        <f>IF(BO22&lt;=2018,1)</f>
        <v>1</v>
      </c>
      <c r="BR22" s="3" t="b">
        <f>IF(BO22&gt;=2020,1)</f>
        <v>0</v>
      </c>
      <c r="BS22" s="3" t="b">
        <f>IF(AND(O22=31,Q22=1,O23=31),1,IF(AND(O22=31,Q22=2,O23=31),2,IF(AND(O22=31,Q22=3,O23=31),3,IF(AND(O22=31,Q22=4,O23=31),4,IF(AND(O22&gt;VALUE(概算年度),O22&lt;31,O23=31),5)))))</f>
        <v>0</v>
      </c>
      <c r="BT22" s="3" t="b">
        <f>IF(OR(O22=31,O22=1),IF(AND(O23=1,OR(Q22=1,Q22=2,Q22=3,Q22=4,Q22=5)),1,IF(AND(O23=1,Q22=6),6,IF(AND(O23=1,Q22=7),7,IF(AND(O23=1,Q22=8),8,IF(AND(O23=1,Q22=9),9,IF(AND(O23=1,Q22=10),10,IF(AND(O23=1,Q22=11),11,IF(AND(O23=1,Q22=12),12)))))))),IF(O23=1,13))</f>
        <v>0</v>
      </c>
      <c r="BU22" s="3" t="b">
        <f>IF(AND(VALUE(概算年度)='報告書（事業主控）'!O22,VALUE(概算年度)='報告書（事業主控）'!O23),IF('報告書（事業主控）'!Q22=1,1,IF('報告書（事業主控）'!Q22=2,2,IF('報告書（事業主控）'!Q22=3,3))))</f>
        <v>0</v>
      </c>
      <c r="BV22" s="3"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472"/>
      <c r="C23" s="473"/>
      <c r="D23" s="473"/>
      <c r="E23" s="473"/>
      <c r="F23" s="473"/>
      <c r="G23" s="473"/>
      <c r="H23" s="473"/>
      <c r="I23" s="474"/>
      <c r="J23" s="472"/>
      <c r="K23" s="473"/>
      <c r="L23" s="473"/>
      <c r="M23" s="473"/>
      <c r="N23" s="476"/>
      <c r="O23" s="99"/>
      <c r="P23" s="11" t="s">
        <v>0</v>
      </c>
      <c r="Q23" s="23"/>
      <c r="R23" s="11" t="s">
        <v>1</v>
      </c>
      <c r="S23" s="100"/>
      <c r="T23" s="483" t="s">
        <v>21</v>
      </c>
      <c r="U23" s="483"/>
      <c r="V23" s="457"/>
      <c r="W23" s="458"/>
      <c r="X23" s="458"/>
      <c r="Y23" s="459"/>
      <c r="Z23" s="460"/>
      <c r="AA23" s="461"/>
      <c r="AB23" s="461"/>
      <c r="AC23" s="461"/>
      <c r="AD23" s="460"/>
      <c r="AE23" s="461"/>
      <c r="AF23" s="461"/>
      <c r="AG23" s="462"/>
      <c r="AH23" s="463">
        <f>IF(V22="賃金で算定",0,V23+Z23-AD23)</f>
        <v>0</v>
      </c>
      <c r="AI23" s="463"/>
      <c r="AJ23" s="463"/>
      <c r="AK23" s="464"/>
      <c r="AL23" s="465">
        <f>IF(V22="賃金で算定","賃金で算定",IF(OR(V23=0,$F$26="",AV22=""),0,IF(AW22="昔",VLOOKUP($F$26,労務比率,AX22,FALSE),IF(AW22="上",VLOOKUP($F$26,労務比率,AX22,FALSE),IF(AW22="中",VLOOKUP($F$26,労務比率,AX22,FALSE),VLOOKUP($F$26,労務比率,AX22,FALSE))))))</f>
        <v>0</v>
      </c>
      <c r="AM23" s="466"/>
      <c r="AN23" s="467">
        <f>IF(V22="賃金で算定",0,INT(AH23*AL23/100))</f>
        <v>0</v>
      </c>
      <c r="AO23" s="468"/>
      <c r="AP23" s="468"/>
      <c r="AQ23" s="468"/>
      <c r="AR23" s="468"/>
      <c r="AS23" s="236"/>
      <c r="AV23" s="24"/>
      <c r="AW23" s="25"/>
      <c r="AY23" s="174">
        <f>AH23</f>
        <v>0</v>
      </c>
      <c r="AZ23" s="173">
        <f>IF(AV22&lt;=設定シート!C$85,AH23,IF(AND(AV22&gt;=設定シート!E$85,AV22&lt;=設定シート!G$85),AH23*105/108,AH23))</f>
        <v>0</v>
      </c>
      <c r="BA23" s="172"/>
      <c r="BB23" s="173">
        <f t="shared" ref="BB23" si="6">IF($AL23="賃金で算定",0,INT(AY23*$AL23/100))</f>
        <v>0</v>
      </c>
      <c r="BC23" s="173">
        <f>IF(AY23=AZ23,BB23,AZ23*$AL23/100)</f>
        <v>0</v>
      </c>
      <c r="BE23" s="321">
        <v>8</v>
      </c>
      <c r="BF23" s="296">
        <v>8</v>
      </c>
      <c r="BG23" s="312">
        <f t="shared" si="1"/>
        <v>306</v>
      </c>
      <c r="BH23" s="312">
        <f t="shared" si="1"/>
        <v>322</v>
      </c>
      <c r="BI23" s="297" t="str">
        <f ca="1">IF(COUNTA(INDIRECT(ADDRESS(BG23,2)):INDIRECT(ADDRESS(BH23,2)))&gt;0,COUNTA(INDIRECT(ADDRESS(BG23,2)):INDIRECT(ADDRESS(BH23,2))),"")</f>
        <v/>
      </c>
      <c r="BJ23" s="22"/>
      <c r="BL23" s="22">
        <f>IF(AY23=AZ23,0,1)</f>
        <v>0</v>
      </c>
      <c r="BM23" s="22" t="str">
        <f>IF(BL23=1,AL23,"")</f>
        <v/>
      </c>
    </row>
    <row r="24" spans="2:74" ht="18" customHeight="1">
      <c r="B24" s="469"/>
      <c r="C24" s="470"/>
      <c r="D24" s="470"/>
      <c r="E24" s="470"/>
      <c r="F24" s="470"/>
      <c r="G24" s="470"/>
      <c r="H24" s="470"/>
      <c r="I24" s="471"/>
      <c r="J24" s="469"/>
      <c r="K24" s="470"/>
      <c r="L24" s="470"/>
      <c r="M24" s="470"/>
      <c r="N24" s="475"/>
      <c r="O24" s="298"/>
      <c r="P24" s="276" t="s">
        <v>31</v>
      </c>
      <c r="Q24" s="299"/>
      <c r="R24" s="276" t="s">
        <v>1</v>
      </c>
      <c r="S24" s="300"/>
      <c r="T24" s="477" t="s">
        <v>371</v>
      </c>
      <c r="U24" s="477"/>
      <c r="V24" s="478"/>
      <c r="W24" s="479"/>
      <c r="X24" s="479"/>
      <c r="Y24" s="315"/>
      <c r="Z24" s="316"/>
      <c r="AA24" s="317"/>
      <c r="AB24" s="317"/>
      <c r="AC24" s="315"/>
      <c r="AD24" s="316"/>
      <c r="AE24" s="317"/>
      <c r="AF24" s="317"/>
      <c r="AG24" s="318"/>
      <c r="AH24" s="480">
        <f>IF(V24="賃金で算定",V25+Z25-AD25,0)</f>
        <v>0</v>
      </c>
      <c r="AI24" s="481"/>
      <c r="AJ24" s="481"/>
      <c r="AK24" s="482"/>
      <c r="AL24" s="305"/>
      <c r="AM24" s="306"/>
      <c r="AN24" s="360"/>
      <c r="AO24" s="361"/>
      <c r="AP24" s="361"/>
      <c r="AQ24" s="361"/>
      <c r="AR24" s="361"/>
      <c r="AS24" s="319"/>
      <c r="AV24" s="24" t="str">
        <f>IF(OR(O24="",Q24=""),"", IF(O24&lt;20,DATE(O24+118,Q24,IF(S24="",1,S24)),DATE(O24+88,Q24,IF(S24="",1,S24))))</f>
        <v/>
      </c>
      <c r="AW24" s="25" t="str">
        <f>IF(AV24&lt;=設定シート!C$15,"昔",IF(AV24&lt;=設定シート!E$15,"上",IF(AV24&lt;=設定シート!G$15,"中","下")))</f>
        <v>下</v>
      </c>
      <c r="AX24" s="9">
        <f>IF(AV24&lt;=設定シート!$E$36,5,IF(AV24&lt;=設定シート!$I$36,7,IF(AV24&lt;=設定シート!$M$36,9,11)))</f>
        <v>11</v>
      </c>
      <c r="AY24" s="307"/>
      <c r="AZ24" s="308"/>
      <c r="BA24" s="309">
        <f t="shared" ref="BA24" si="7">AN24</f>
        <v>0</v>
      </c>
      <c r="BB24" s="308"/>
      <c r="BC24" s="308"/>
      <c r="BE24" s="321">
        <v>9</v>
      </c>
      <c r="BF24" s="296">
        <v>9</v>
      </c>
      <c r="BG24" s="312">
        <f t="shared" si="1"/>
        <v>347</v>
      </c>
      <c r="BH24" s="312">
        <f t="shared" si="1"/>
        <v>363</v>
      </c>
      <c r="BI24" s="297" t="str">
        <f ca="1">IF(COUNTA(INDIRECT(ADDRESS(BG24,2)):INDIRECT(ADDRESS(BH24,2)))&gt;0,COUNTA(INDIRECT(ADDRESS(BG24,2)):INDIRECT(ADDRESS(BH24,2))),"")</f>
        <v/>
      </c>
      <c r="BJ24" s="22"/>
      <c r="BO24" s="1">
        <f>IF(O24&lt;=VALUE(概算年度),O24+2018,O24+1988)</f>
        <v>2018</v>
      </c>
      <c r="BP24" s="1" t="b">
        <f>IF(BO24=2019,1)</f>
        <v>0</v>
      </c>
      <c r="BQ24" s="3">
        <f>IF(BO24&lt;=2018,1)</f>
        <v>1</v>
      </c>
      <c r="BR24" s="3" t="b">
        <f>IF(BO24&gt;=2020,1)</f>
        <v>0</v>
      </c>
      <c r="BS24" s="3" t="b">
        <f>IF(AND(O24=31,Q24=1,O25=31),1,IF(AND(O24=31,Q24=2,O25=31),2,IF(AND(O24=31,Q24=3,O25=31),3,IF(AND(O24=31,Q24=4,O25=31),4,IF(AND(O24&gt;VALUE(概算年度),O24&lt;31,O25=31),5)))))</f>
        <v>0</v>
      </c>
      <c r="BT24" s="3" t="b">
        <f>IF(OR(O24=31,O24=1),IF(AND(O25=1,OR(Q24=1,Q24=2,Q24=3,Q24=4,Q24=5)),1,IF(AND(O25=1,Q24=6),6,IF(AND(O25=1,Q24=7),7,IF(AND(O25=1,Q24=8),8,IF(AND(O25=1,Q24=9),9,IF(AND(O25=1,Q24=10),10,IF(AND(O25=1,Q24=11),11,IF(AND(O25=1,Q24=12),12)))))))),IF(O25=1,13))</f>
        <v>0</v>
      </c>
      <c r="BU24" s="3" t="b">
        <f>IF(AND(VALUE(概算年度)='報告書（事業主控）'!O24,VALUE(概算年度)='報告書（事業主控）'!O25),IF('報告書（事業主控）'!Q24=1,1,IF('報告書（事業主控）'!Q24=2,2,IF('報告書（事業主控）'!Q24=3,3))))</f>
        <v>0</v>
      </c>
      <c r="BV24" s="3"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472"/>
      <c r="C25" s="473"/>
      <c r="D25" s="473"/>
      <c r="E25" s="473"/>
      <c r="F25" s="473"/>
      <c r="G25" s="473"/>
      <c r="H25" s="473"/>
      <c r="I25" s="474"/>
      <c r="J25" s="472"/>
      <c r="K25" s="473"/>
      <c r="L25" s="473"/>
      <c r="M25" s="473"/>
      <c r="N25" s="476"/>
      <c r="O25" s="99"/>
      <c r="P25" s="11" t="s">
        <v>0</v>
      </c>
      <c r="Q25" s="23"/>
      <c r="R25" s="11" t="s">
        <v>1</v>
      </c>
      <c r="S25" s="100"/>
      <c r="T25" s="483" t="s">
        <v>21</v>
      </c>
      <c r="U25" s="483"/>
      <c r="V25" s="457"/>
      <c r="W25" s="458"/>
      <c r="X25" s="458"/>
      <c r="Y25" s="459"/>
      <c r="Z25" s="457"/>
      <c r="AA25" s="458"/>
      <c r="AB25" s="458"/>
      <c r="AC25" s="458"/>
      <c r="AD25" s="460"/>
      <c r="AE25" s="461"/>
      <c r="AF25" s="461"/>
      <c r="AG25" s="462"/>
      <c r="AH25" s="463">
        <f>IF(V24="賃金で算定",0,V25+Z25-AD25)</f>
        <v>0</v>
      </c>
      <c r="AI25" s="463"/>
      <c r="AJ25" s="463"/>
      <c r="AK25" s="464"/>
      <c r="AL25" s="465">
        <f>IF(V24="賃金で算定","賃金で算定",IF(OR(V25=0,$F$26="",AV24=""),0,IF(AW24="昔",VLOOKUP($F$26,労務比率,AX24,FALSE),IF(AW24="上",VLOOKUP($F$26,労務比率,AX24,FALSE),IF(AW24="中",VLOOKUP($F$26,労務比率,AX24,FALSE),VLOOKUP($F$26,労務比率,AX24,FALSE))))))</f>
        <v>0</v>
      </c>
      <c r="AM25" s="466"/>
      <c r="AN25" s="467">
        <f>IF(V24="賃金で算定",0,INT(AH25*AL25/100))</f>
        <v>0</v>
      </c>
      <c r="AO25" s="468"/>
      <c r="AP25" s="468"/>
      <c r="AQ25" s="468"/>
      <c r="AR25" s="468"/>
      <c r="AS25" s="236"/>
      <c r="AV25" s="25"/>
      <c r="AW25" s="25"/>
      <c r="AY25" s="174">
        <f>AH25</f>
        <v>0</v>
      </c>
      <c r="AZ25" s="173">
        <f>IF(AV24&lt;=設定シート!C$85,AH25,IF(AND(AV24&gt;=設定シート!E$85,AV24&lt;=設定シート!G$85),AH25*105/108,AH25))</f>
        <v>0</v>
      </c>
      <c r="BA25" s="172"/>
      <c r="BB25" s="173">
        <f t="shared" ref="BB25" si="8">IF($AL25="賃金で算定",0,INT(AY25*$AL25/100))</f>
        <v>0</v>
      </c>
      <c r="BC25" s="173">
        <f>IF(AY25=AZ25,BB25,AZ25*$AL25/100)</f>
        <v>0</v>
      </c>
      <c r="BE25" s="321">
        <v>10</v>
      </c>
      <c r="BF25" s="296">
        <v>10</v>
      </c>
      <c r="BG25" s="312">
        <f t="shared" si="1"/>
        <v>388</v>
      </c>
      <c r="BH25" s="312">
        <f t="shared" si="1"/>
        <v>404</v>
      </c>
      <c r="BI25" s="297" t="str">
        <f ca="1">IF(COUNTA(INDIRECT(ADDRESS(BG25,2)):INDIRECT(ADDRESS(BH25,2)))&gt;0,COUNTA(INDIRECT(ADDRESS(BG25,2)):INDIRECT(ADDRESS(BH25,2))),"")</f>
        <v/>
      </c>
      <c r="BJ25" s="22"/>
      <c r="BL25" s="22">
        <f>IF(AY25=AZ25,0,1)</f>
        <v>0</v>
      </c>
      <c r="BM25" s="22" t="str">
        <f>IF(BL25=1,AL25,"")</f>
        <v/>
      </c>
    </row>
    <row r="26" spans="2:74" ht="18" customHeight="1">
      <c r="B26" s="372" t="s">
        <v>343</v>
      </c>
      <c r="C26" s="489"/>
      <c r="D26" s="489"/>
      <c r="E26" s="490"/>
      <c r="F26" s="497"/>
      <c r="G26" s="498"/>
      <c r="H26" s="498"/>
      <c r="I26" s="498"/>
      <c r="J26" s="498"/>
      <c r="K26" s="498"/>
      <c r="L26" s="498"/>
      <c r="M26" s="498"/>
      <c r="N26" s="499"/>
      <c r="O26" s="372" t="s">
        <v>271</v>
      </c>
      <c r="P26" s="489"/>
      <c r="Q26" s="489"/>
      <c r="R26" s="489"/>
      <c r="S26" s="489"/>
      <c r="T26" s="489"/>
      <c r="U26" s="490"/>
      <c r="V26" s="480">
        <f>AH26</f>
        <v>0</v>
      </c>
      <c r="W26" s="481"/>
      <c r="X26" s="481"/>
      <c r="Y26" s="482"/>
      <c r="Z26" s="316"/>
      <c r="AA26" s="317"/>
      <c r="AB26" s="317"/>
      <c r="AC26" s="315"/>
      <c r="AD26" s="316"/>
      <c r="AE26" s="317"/>
      <c r="AF26" s="317"/>
      <c r="AG26" s="315"/>
      <c r="AH26" s="480">
        <f>AH16+AH18+AH20+AH22+AH24</f>
        <v>0</v>
      </c>
      <c r="AI26" s="481"/>
      <c r="AJ26" s="481"/>
      <c r="AK26" s="482"/>
      <c r="AL26" s="283"/>
      <c r="AM26" s="285"/>
      <c r="AN26" s="480">
        <f>AN16+AN18+AN20+AN22+AN24</f>
        <v>0</v>
      </c>
      <c r="AO26" s="481"/>
      <c r="AP26" s="481"/>
      <c r="AQ26" s="481"/>
      <c r="AR26" s="481"/>
      <c r="AS26" s="319"/>
      <c r="AV26" s="22"/>
      <c r="AW26" s="22"/>
      <c r="AY26" s="307"/>
      <c r="AZ26" s="324"/>
      <c r="BA26" s="325">
        <f>BA16+BA18+BA20+BA22+BA24</f>
        <v>0</v>
      </c>
      <c r="BB26" s="309">
        <f>BB17+BB19+BB21+BB23+BB25</f>
        <v>0</v>
      </c>
      <c r="BC26" s="309">
        <f>SUMIF(BL17:BL25,0,BC17:BC25)+ROUNDDOWN(ROUNDDOWN(BL26*105/108,0)*BM26/100,0)</f>
        <v>0</v>
      </c>
      <c r="BE26" s="321">
        <v>11</v>
      </c>
      <c r="BF26" s="296">
        <v>11</v>
      </c>
      <c r="BG26" s="312">
        <f t="shared" si="1"/>
        <v>429</v>
      </c>
      <c r="BH26" s="312">
        <f t="shared" si="1"/>
        <v>445</v>
      </c>
      <c r="BI26" s="297"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c r="B27" s="491"/>
      <c r="C27" s="492"/>
      <c r="D27" s="492"/>
      <c r="E27" s="493"/>
      <c r="F27" s="500"/>
      <c r="G27" s="501"/>
      <c r="H27" s="501"/>
      <c r="I27" s="501"/>
      <c r="J27" s="501"/>
      <c r="K27" s="501"/>
      <c r="L27" s="501"/>
      <c r="M27" s="501"/>
      <c r="N27" s="502"/>
      <c r="O27" s="491"/>
      <c r="P27" s="492"/>
      <c r="Q27" s="492"/>
      <c r="R27" s="492"/>
      <c r="S27" s="492"/>
      <c r="T27" s="492"/>
      <c r="U27" s="493"/>
      <c r="V27" s="484">
        <f>V17+V19+V21+V23+V25-V26</f>
        <v>0</v>
      </c>
      <c r="W27" s="487"/>
      <c r="X27" s="487"/>
      <c r="Y27" s="505"/>
      <c r="Z27" s="484">
        <f>Z17+Z19+Z21+Z23+Z25</f>
        <v>0</v>
      </c>
      <c r="AA27" s="485"/>
      <c r="AB27" s="485"/>
      <c r="AC27" s="486"/>
      <c r="AD27" s="484">
        <f>AD17+AD19+AD21+AD23+AD25</f>
        <v>0</v>
      </c>
      <c r="AE27" s="485"/>
      <c r="AF27" s="485"/>
      <c r="AG27" s="486"/>
      <c r="AH27" s="484">
        <f>AY27</f>
        <v>0</v>
      </c>
      <c r="AI27" s="463"/>
      <c r="AJ27" s="463"/>
      <c r="AK27" s="463"/>
      <c r="AL27" s="287"/>
      <c r="AM27" s="288"/>
      <c r="AN27" s="484">
        <f>BB27</f>
        <v>0</v>
      </c>
      <c r="AO27" s="487"/>
      <c r="AP27" s="487"/>
      <c r="AQ27" s="487"/>
      <c r="AR27" s="487"/>
      <c r="AS27" s="289"/>
      <c r="AV27" s="22"/>
      <c r="AW27" s="22"/>
      <c r="AY27" s="326">
        <f>AY17+AY19+AY21+AY23+AY25</f>
        <v>0</v>
      </c>
      <c r="AZ27" s="327"/>
      <c r="BA27" s="327"/>
      <c r="BB27" s="328">
        <f>BB26</f>
        <v>0</v>
      </c>
      <c r="BC27" s="329"/>
      <c r="BE27" s="330">
        <v>12</v>
      </c>
      <c r="BF27" s="296">
        <v>12</v>
      </c>
      <c r="BG27" s="312">
        <f>BG26+$BJ$14</f>
        <v>470</v>
      </c>
      <c r="BH27" s="312">
        <f>BH26+$BJ$14</f>
        <v>486</v>
      </c>
      <c r="BI27" s="297" t="str">
        <f ca="1">IF(COUNTA(INDIRECT(ADDRESS(BG27,2)):INDIRECT(ADDRESS(BH27,2)))&gt;0,COUNTA(INDIRECT(ADDRESS(BG27,2)):INDIRECT(ADDRESS(BH27,2))),"")</f>
        <v/>
      </c>
      <c r="BJ27" s="22"/>
    </row>
    <row r="28" spans="2:74" ht="18" customHeight="1">
      <c r="B28" s="494"/>
      <c r="C28" s="495"/>
      <c r="D28" s="495"/>
      <c r="E28" s="496"/>
      <c r="F28" s="503"/>
      <c r="G28" s="503"/>
      <c r="H28" s="503"/>
      <c r="I28" s="503"/>
      <c r="J28" s="503"/>
      <c r="K28" s="503"/>
      <c r="L28" s="503"/>
      <c r="M28" s="503"/>
      <c r="N28" s="504"/>
      <c r="O28" s="494"/>
      <c r="P28" s="495"/>
      <c r="Q28" s="495"/>
      <c r="R28" s="495"/>
      <c r="S28" s="495"/>
      <c r="T28" s="495"/>
      <c r="U28" s="496"/>
      <c r="V28" s="467"/>
      <c r="W28" s="468"/>
      <c r="X28" s="468"/>
      <c r="Y28" s="468"/>
      <c r="Z28" s="467"/>
      <c r="AA28" s="468"/>
      <c r="AB28" s="468"/>
      <c r="AC28" s="468"/>
      <c r="AD28" s="467"/>
      <c r="AE28" s="468"/>
      <c r="AF28" s="468"/>
      <c r="AG28" s="468"/>
      <c r="AH28" s="467">
        <f>AZ28</f>
        <v>0</v>
      </c>
      <c r="AI28" s="468"/>
      <c r="AJ28" s="468"/>
      <c r="AK28" s="488"/>
      <c r="AL28" s="237"/>
      <c r="AM28" s="238"/>
      <c r="AN28" s="467">
        <f>BC28</f>
        <v>0</v>
      </c>
      <c r="AO28" s="468"/>
      <c r="AP28" s="468"/>
      <c r="AQ28" s="468"/>
      <c r="AR28" s="468"/>
      <c r="AS28" s="236"/>
      <c r="AU28" s="101"/>
      <c r="AV28" s="22"/>
      <c r="AW28" s="22"/>
      <c r="AY28" s="176"/>
      <c r="AZ28" s="177">
        <f>IF(AZ17+AZ19+AZ21+AZ23+AZ25=AY27,0,ROUNDDOWN(AZ17+AZ19+AZ21+AZ23+AZ25,0))</f>
        <v>0</v>
      </c>
      <c r="BA28" s="175"/>
      <c r="BB28" s="175"/>
      <c r="BC28" s="177">
        <f>IF(BC26=BB27,0,BC26)</f>
        <v>0</v>
      </c>
      <c r="BF28" s="296">
        <v>13</v>
      </c>
      <c r="BG28" s="312">
        <f t="shared" si="1"/>
        <v>511</v>
      </c>
      <c r="BH28" s="312">
        <f t="shared" si="1"/>
        <v>527</v>
      </c>
      <c r="BI28" s="297" t="str">
        <f ca="1">IF(COUNTA(INDIRECT(ADDRESS(BG28,2)):INDIRECT(ADDRESS(BH28,2)))&gt;0,COUNTA(INDIRECT(ADDRESS(BG28,2)):INDIRECT(ADDRESS(BH28,2))),"")</f>
        <v/>
      </c>
      <c r="BJ28" s="22"/>
    </row>
    <row r="29" spans="2:74" ht="15.75" customHeight="1">
      <c r="D29" s="2" t="s">
        <v>22</v>
      </c>
      <c r="AD29" s="1" t="str">
        <f>IF(AND($F26="",$V26+$V27&gt;0),"事業の種類を選択してください。","")</f>
        <v/>
      </c>
      <c r="AN29" s="362">
        <f>IF(AN26=0,0,AN26+IF(AN28=0,AN27,AN28))</f>
        <v>0</v>
      </c>
      <c r="AO29" s="362"/>
      <c r="AP29" s="362"/>
      <c r="AQ29" s="362"/>
      <c r="AR29" s="362"/>
      <c r="BF29" s="296">
        <v>14</v>
      </c>
      <c r="BG29" s="312">
        <f t="shared" si="1"/>
        <v>552</v>
      </c>
      <c r="BH29" s="312">
        <f t="shared" si="1"/>
        <v>568</v>
      </c>
      <c r="BI29" s="297" t="str">
        <f ca="1">IF(COUNTA(INDIRECT(ADDRESS(BG29,2)):INDIRECT(ADDRESS(BH29,2)))&gt;0,COUNTA(INDIRECT(ADDRESS(BG29,2)):INDIRECT(ADDRESS(BH29,2))),"")</f>
        <v/>
      </c>
      <c r="BJ29" s="22"/>
    </row>
    <row r="30" spans="2:74" ht="15" customHeight="1">
      <c r="AG30" s="9"/>
      <c r="AI30" s="10" t="s">
        <v>345</v>
      </c>
      <c r="AJ30" s="512"/>
      <c r="AK30" s="512"/>
      <c r="AL30" s="512"/>
      <c r="AM30" s="483" t="s">
        <v>183</v>
      </c>
      <c r="AN30" s="483"/>
      <c r="AO30" s="513"/>
      <c r="AP30" s="513"/>
      <c r="AQ30" s="513"/>
      <c r="AR30" s="513"/>
      <c r="AS30" s="11" t="s">
        <v>318</v>
      </c>
      <c r="AV30" s="24"/>
      <c r="BF30" s="296">
        <v>15</v>
      </c>
      <c r="BG30" s="312">
        <f t="shared" si="1"/>
        <v>593</v>
      </c>
      <c r="BH30" s="312">
        <f t="shared" si="1"/>
        <v>609</v>
      </c>
      <c r="BI30" s="297" t="str">
        <f ca="1">IF(COUNTA(INDIRECT(ADDRESS(BG30,2)):INDIRECT(ADDRESS(BH30,2)))&gt;0,COUNTA(INDIRECT(ADDRESS(BG30,2)):INDIRECT(ADDRESS(BH30,2))),"")</f>
        <v/>
      </c>
      <c r="BJ30" s="22"/>
    </row>
    <row r="31" spans="2:74" ht="15" customHeight="1">
      <c r="D31" s="510"/>
      <c r="E31" s="510"/>
      <c r="F31" s="12" t="s">
        <v>0</v>
      </c>
      <c r="G31" s="510"/>
      <c r="H31" s="510"/>
      <c r="I31" s="12" t="s">
        <v>1</v>
      </c>
      <c r="J31" s="510"/>
      <c r="K31" s="510"/>
      <c r="L31" s="12" t="s">
        <v>23</v>
      </c>
      <c r="AG31" s="13"/>
      <c r="AI31" s="10" t="s">
        <v>361</v>
      </c>
      <c r="AJ31" s="513"/>
      <c r="AK31" s="513"/>
      <c r="AL31" s="11" t="s">
        <v>183</v>
      </c>
      <c r="AM31" s="513"/>
      <c r="AN31" s="513"/>
      <c r="AO31" s="11" t="s">
        <v>317</v>
      </c>
      <c r="AP31" s="513"/>
      <c r="AQ31" s="513"/>
      <c r="AR31" s="513"/>
      <c r="AS31" s="11" t="s">
        <v>318</v>
      </c>
      <c r="BF31" s="296">
        <v>16</v>
      </c>
      <c r="BG31" s="312">
        <f t="shared" si="1"/>
        <v>634</v>
      </c>
      <c r="BH31" s="312">
        <f t="shared" si="1"/>
        <v>650</v>
      </c>
      <c r="BI31" s="297" t="str">
        <f ca="1">IF(COUNTA(INDIRECT(ADDRESS(BG31,2)):INDIRECT(ADDRESS(BH31,2)))&gt;0,COUNTA(INDIRECT(ADDRESS(BG31,2)):INDIRECT(ADDRESS(BH31,2))),"")</f>
        <v/>
      </c>
      <c r="BJ31" s="22"/>
    </row>
    <row r="32" spans="2:74" ht="18" customHeight="1">
      <c r="D32" s="9"/>
      <c r="E32" s="9"/>
      <c r="F32" s="9"/>
      <c r="G32" s="9"/>
      <c r="AA32" s="506" t="s">
        <v>24</v>
      </c>
      <c r="AB32" s="506"/>
      <c r="AC32" s="507"/>
      <c r="AD32" s="507"/>
      <c r="AE32" s="507"/>
      <c r="AF32" s="507"/>
      <c r="AG32" s="507"/>
      <c r="AH32" s="507"/>
      <c r="AI32" s="507"/>
      <c r="AJ32" s="507"/>
      <c r="AK32" s="507"/>
      <c r="AL32" s="507"/>
      <c r="AM32" s="507"/>
      <c r="AN32" s="507"/>
      <c r="AO32" s="507"/>
      <c r="AP32" s="507"/>
      <c r="AQ32" s="507"/>
      <c r="AR32" s="507"/>
      <c r="AS32" s="507"/>
      <c r="BF32" s="296">
        <v>17</v>
      </c>
      <c r="BG32" s="312">
        <f t="shared" si="1"/>
        <v>675</v>
      </c>
      <c r="BH32" s="312">
        <f t="shared" si="1"/>
        <v>691</v>
      </c>
      <c r="BI32" s="297" t="str">
        <f ca="1">IF(COUNTA(INDIRECT(ADDRESS(BG32,2)):INDIRECT(ADDRESS(BH32,2)))&gt;0,COUNTA(INDIRECT(ADDRESS(BG32,2)):INDIRECT(ADDRESS(BH32,2))),"")</f>
        <v/>
      </c>
      <c r="BJ32" s="22"/>
    </row>
    <row r="33" spans="2:62" ht="15" customHeight="1">
      <c r="D33" s="9"/>
      <c r="E33" s="9"/>
      <c r="F33" s="9"/>
      <c r="G33" s="9"/>
      <c r="H33" s="3"/>
      <c r="X33" s="508" t="s">
        <v>25</v>
      </c>
      <c r="Y33" s="508"/>
      <c r="Z33" s="508"/>
      <c r="AA33" s="2"/>
      <c r="AB33" s="2"/>
      <c r="AC33" s="509"/>
      <c r="AD33" s="509"/>
      <c r="AE33" s="509"/>
      <c r="AF33" s="509"/>
      <c r="AG33" s="509"/>
      <c r="AH33" s="509"/>
      <c r="AI33" s="509"/>
      <c r="AJ33" s="509"/>
      <c r="AK33" s="509"/>
      <c r="AL33" s="509"/>
      <c r="AM33" s="509"/>
      <c r="AN33" s="509"/>
      <c r="AS33" s="14"/>
      <c r="BF33" s="296">
        <v>18</v>
      </c>
      <c r="BG33" s="312">
        <f t="shared" si="1"/>
        <v>716</v>
      </c>
      <c r="BH33" s="312">
        <f t="shared" si="1"/>
        <v>732</v>
      </c>
      <c r="BI33" s="297" t="str">
        <f ca="1">IF(COUNTA(INDIRECT(ADDRESS(BG33,2)):INDIRECT(ADDRESS(BH33,2)))&gt;0,COUNTA(INDIRECT(ADDRESS(BG33,2)):INDIRECT(ADDRESS(BH33,2))),"")</f>
        <v/>
      </c>
      <c r="BJ33" s="22"/>
    </row>
    <row r="34" spans="2:62" ht="15" customHeight="1">
      <c r="D34" s="510"/>
      <c r="E34" s="510"/>
      <c r="F34" s="510"/>
      <c r="G34" s="510"/>
      <c r="H34" s="12" t="s">
        <v>26</v>
      </c>
      <c r="I34" s="12"/>
      <c r="J34" s="12"/>
      <c r="K34" s="12"/>
      <c r="L34" s="12"/>
      <c r="M34" s="12"/>
      <c r="N34" s="12"/>
      <c r="O34" s="12"/>
      <c r="P34" s="12"/>
      <c r="Q34" s="12"/>
      <c r="R34" s="15"/>
      <c r="S34" s="12"/>
      <c r="Y34" s="9"/>
      <c r="Z34" s="9"/>
      <c r="AA34" s="506" t="s">
        <v>27</v>
      </c>
      <c r="AB34" s="506"/>
      <c r="AC34" s="511"/>
      <c r="AD34" s="511"/>
      <c r="AE34" s="511"/>
      <c r="AF34" s="511"/>
      <c r="AG34" s="511"/>
      <c r="AH34" s="511"/>
      <c r="AI34" s="511"/>
      <c r="AJ34" s="511"/>
      <c r="AK34" s="511"/>
      <c r="AL34" s="511"/>
      <c r="AM34" s="511"/>
      <c r="AN34" s="511"/>
      <c r="AO34" s="34"/>
      <c r="AP34" s="34"/>
      <c r="AQ34" s="34"/>
      <c r="AR34" s="34"/>
      <c r="AS34" s="235"/>
      <c r="BF34" s="296">
        <v>19</v>
      </c>
      <c r="BG34" s="312">
        <f t="shared" ref="BG34:BH45" si="9">BG33+$BJ$14</f>
        <v>757</v>
      </c>
      <c r="BH34" s="312">
        <f t="shared" si="9"/>
        <v>773</v>
      </c>
      <c r="BI34" s="297" t="str">
        <f ca="1">IF(COUNTA(INDIRECT(ADDRESS(BG34,2)):INDIRECT(ADDRESS(BH34,2)))&gt;0,COUNTA(INDIRECT(ADDRESS(BG34,2)):INDIRECT(ADDRESS(BH34,2))),"")</f>
        <v/>
      </c>
      <c r="BJ34" s="22"/>
    </row>
    <row r="35" spans="2:62" ht="15" customHeight="1">
      <c r="AC35" s="2"/>
      <c r="AD35" s="3" t="s">
        <v>348</v>
      </c>
      <c r="BF35" s="296">
        <v>20</v>
      </c>
      <c r="BG35" s="312">
        <f t="shared" si="9"/>
        <v>798</v>
      </c>
      <c r="BH35" s="312">
        <f t="shared" si="9"/>
        <v>814</v>
      </c>
      <c r="BI35" s="297" t="str">
        <f ca="1">IF(COUNTA(INDIRECT(ADDRESS(BG35,2)):INDIRECT(ADDRESS(BH35,2)))&gt;0,COUNTA(INDIRECT(ADDRESS(BG35,2)):INDIRECT(ADDRESS(BH35,2))),"")</f>
        <v/>
      </c>
      <c r="BJ35" s="22"/>
    </row>
    <row r="36" spans="2:62" ht="16.149999999999999" customHeight="1">
      <c r="D36" s="16" t="s">
        <v>28</v>
      </c>
      <c r="E36" s="16"/>
      <c r="F36" s="2"/>
      <c r="G36" s="2"/>
      <c r="H36" s="2"/>
      <c r="I36" s="2"/>
      <c r="J36" s="2"/>
      <c r="K36" s="2"/>
      <c r="L36" s="2"/>
      <c r="M36" s="2"/>
      <c r="N36" s="2"/>
      <c r="O36" s="2"/>
      <c r="P36" s="2"/>
      <c r="Q36" s="2"/>
      <c r="R36" s="2"/>
      <c r="S36" s="2"/>
      <c r="T36" s="2"/>
      <c r="U36" s="2"/>
      <c r="V36" s="2"/>
      <c r="W36" s="2"/>
      <c r="X36" s="2"/>
      <c r="AA36" s="518" t="s">
        <v>29</v>
      </c>
      <c r="AB36" s="519"/>
      <c r="AC36" s="524" t="s">
        <v>349</v>
      </c>
      <c r="AD36" s="525"/>
      <c r="AE36" s="525"/>
      <c r="AF36" s="525"/>
      <c r="AG36" s="525"/>
      <c r="AH36" s="526"/>
      <c r="AI36" s="17"/>
      <c r="AJ36" s="530" t="s">
        <v>362</v>
      </c>
      <c r="AK36" s="530"/>
      <c r="AL36" s="530"/>
      <c r="AM36" s="530"/>
      <c r="AN36" s="530"/>
      <c r="AO36" s="20"/>
      <c r="AP36" s="532" t="s">
        <v>351</v>
      </c>
      <c r="AQ36" s="533"/>
      <c r="AR36" s="533"/>
      <c r="AS36" s="534"/>
      <c r="BF36" s="296">
        <v>21</v>
      </c>
      <c r="BG36" s="312">
        <f t="shared" si="9"/>
        <v>839</v>
      </c>
      <c r="BH36" s="312">
        <f t="shared" si="9"/>
        <v>855</v>
      </c>
      <c r="BI36" s="297" t="str">
        <f ca="1">IF(COUNTA(INDIRECT(ADDRESS(BG36,2)):INDIRECT(ADDRESS(BH36,2)))&gt;0,COUNTA(INDIRECT(ADDRESS(BG36,2)):INDIRECT(ADDRESS(BH36,2))),"")</f>
        <v/>
      </c>
      <c r="BJ36" s="22"/>
    </row>
    <row r="37" spans="2:62" ht="16.149999999999999" customHeight="1">
      <c r="D37" s="290" t="s">
        <v>352</v>
      </c>
      <c r="E37" s="16"/>
      <c r="F37" s="2"/>
      <c r="G37" s="2"/>
      <c r="H37" s="2"/>
      <c r="I37" s="2"/>
      <c r="J37" s="2"/>
      <c r="K37" s="2"/>
      <c r="L37" s="2"/>
      <c r="M37" s="2"/>
      <c r="N37" s="2"/>
      <c r="O37" s="2"/>
      <c r="P37" s="2"/>
      <c r="Q37" s="2"/>
      <c r="R37" s="2"/>
      <c r="S37" s="2"/>
      <c r="T37" s="2"/>
      <c r="U37" s="2"/>
      <c r="V37" s="2"/>
      <c r="W37" s="2"/>
      <c r="X37" s="2"/>
      <c r="AA37" s="520"/>
      <c r="AB37" s="521"/>
      <c r="AC37" s="527"/>
      <c r="AD37" s="528"/>
      <c r="AE37" s="528"/>
      <c r="AF37" s="528"/>
      <c r="AG37" s="528"/>
      <c r="AH37" s="529"/>
      <c r="AI37" s="3"/>
      <c r="AJ37" s="531"/>
      <c r="AK37" s="531"/>
      <c r="AL37" s="531"/>
      <c r="AM37" s="531"/>
      <c r="AN37" s="531"/>
      <c r="AO37" s="19"/>
      <c r="AP37" s="535"/>
      <c r="AQ37" s="536"/>
      <c r="AR37" s="536"/>
      <c r="AS37" s="537"/>
      <c r="BF37" s="296">
        <v>22</v>
      </c>
      <c r="BG37" s="312">
        <f t="shared" si="9"/>
        <v>880</v>
      </c>
      <c r="BH37" s="312">
        <f t="shared" si="9"/>
        <v>896</v>
      </c>
      <c r="BI37" s="297" t="str">
        <f ca="1">IF(COUNTA(INDIRECT(ADDRESS(BG37,2)):INDIRECT(ADDRESS(BH37,2)))&gt;0,COUNTA(INDIRECT(ADDRESS(BG37,2)):INDIRECT(ADDRESS(BH37,2))),"")</f>
        <v/>
      </c>
      <c r="BJ37" s="22"/>
    </row>
    <row r="38" spans="2:62" ht="16.149999999999999" customHeight="1">
      <c r="D38" s="16" t="s">
        <v>363</v>
      </c>
      <c r="E38" s="16"/>
      <c r="F38" s="2"/>
      <c r="G38" s="2"/>
      <c r="H38" s="2"/>
      <c r="I38" s="2"/>
      <c r="J38" s="2"/>
      <c r="K38" s="2"/>
      <c r="L38" s="2"/>
      <c r="M38" s="2"/>
      <c r="N38" s="2"/>
      <c r="O38" s="2"/>
      <c r="P38" s="2"/>
      <c r="Q38" s="2"/>
      <c r="R38" s="2"/>
      <c r="S38" s="2"/>
      <c r="T38" s="2"/>
      <c r="U38" s="2"/>
      <c r="V38" s="2"/>
      <c r="W38" s="2"/>
      <c r="X38" s="2"/>
      <c r="AA38" s="520"/>
      <c r="AB38" s="521"/>
      <c r="AC38" s="556"/>
      <c r="AD38" s="557"/>
      <c r="AE38" s="557"/>
      <c r="AF38" s="557"/>
      <c r="AG38" s="557"/>
      <c r="AH38" s="558"/>
      <c r="AI38" s="538"/>
      <c r="AJ38" s="539"/>
      <c r="AK38" s="539"/>
      <c r="AL38" s="539"/>
      <c r="AM38" s="539"/>
      <c r="AN38" s="539"/>
      <c r="AO38" s="542"/>
      <c r="AP38" s="544"/>
      <c r="AQ38" s="545"/>
      <c r="AR38" s="545"/>
      <c r="AS38" s="546"/>
      <c r="BF38" s="296">
        <v>23</v>
      </c>
      <c r="BG38" s="312">
        <f t="shared" si="9"/>
        <v>921</v>
      </c>
      <c r="BH38" s="312">
        <f t="shared" si="9"/>
        <v>937</v>
      </c>
      <c r="BI38" s="297" t="str">
        <f ca="1">IF(COUNTA(INDIRECT(ADDRESS(BG38,2)):INDIRECT(ADDRESS(BH38,2)))&gt;0,COUNTA(INDIRECT(ADDRESS(BG38,2)):INDIRECT(ADDRESS(BH38,2))),"")</f>
        <v/>
      </c>
      <c r="BJ38" s="22"/>
    </row>
    <row r="39" spans="2:62" ht="16.149999999999999" customHeight="1">
      <c r="D39" s="18"/>
      <c r="E39" s="16"/>
      <c r="F39" s="2"/>
      <c r="G39" s="2"/>
      <c r="H39" s="2"/>
      <c r="I39" s="2"/>
      <c r="J39" s="2"/>
      <c r="K39" s="2"/>
      <c r="L39" s="2"/>
      <c r="M39" s="2"/>
      <c r="N39" s="2"/>
      <c r="O39" s="2"/>
      <c r="P39" s="2"/>
      <c r="Q39" s="2"/>
      <c r="R39" s="2"/>
      <c r="S39" s="2"/>
      <c r="T39" s="2"/>
      <c r="U39" s="2"/>
      <c r="V39" s="2"/>
      <c r="W39" s="2"/>
      <c r="X39" s="2"/>
      <c r="AA39" s="522"/>
      <c r="AB39" s="523"/>
      <c r="AC39" s="559"/>
      <c r="AD39" s="560"/>
      <c r="AE39" s="560"/>
      <c r="AF39" s="560"/>
      <c r="AG39" s="560"/>
      <c r="AH39" s="561"/>
      <c r="AI39" s="540"/>
      <c r="AJ39" s="541"/>
      <c r="AK39" s="541"/>
      <c r="AL39" s="541"/>
      <c r="AM39" s="541"/>
      <c r="AN39" s="541"/>
      <c r="AO39" s="543"/>
      <c r="AP39" s="547"/>
      <c r="AQ39" s="548"/>
      <c r="AR39" s="548"/>
      <c r="AS39" s="549"/>
      <c r="BF39" s="296">
        <v>24</v>
      </c>
      <c r="BG39" s="312">
        <f t="shared" si="9"/>
        <v>962</v>
      </c>
      <c r="BH39" s="312">
        <f t="shared" si="9"/>
        <v>978</v>
      </c>
      <c r="BI39" s="297" t="str">
        <f ca="1">IF(COUNTA(INDIRECT(ADDRESS(BG39,2)):INDIRECT(ADDRESS(BH39,2)))&gt;0,COUNTA(INDIRECT(ADDRESS(BG39,2)):INDIRECT(ADDRESS(BH39,2))),"")</f>
        <v/>
      </c>
      <c r="BJ39" s="22"/>
    </row>
    <row r="40" spans="2:62" ht="9" customHeight="1">
      <c r="D40" s="18"/>
      <c r="E40" s="16"/>
      <c r="F40" s="2"/>
      <c r="G40" s="2"/>
      <c r="H40" s="2"/>
      <c r="I40" s="2"/>
      <c r="J40" s="2"/>
      <c r="K40" s="2"/>
      <c r="L40" s="2"/>
      <c r="M40" s="2"/>
      <c r="N40" s="2"/>
      <c r="O40" s="2"/>
      <c r="P40" s="2"/>
      <c r="Q40" s="2"/>
      <c r="R40" s="2"/>
      <c r="S40" s="2"/>
      <c r="T40" s="2"/>
      <c r="U40" s="2"/>
      <c r="V40" s="2"/>
      <c r="W40" s="2"/>
      <c r="X40" s="2"/>
      <c r="AA40" s="35"/>
      <c r="AB40" s="35"/>
      <c r="AC40" s="241"/>
      <c r="AD40" s="241"/>
      <c r="AE40" s="241"/>
      <c r="AF40" s="241"/>
      <c r="AG40" s="241"/>
      <c r="AH40" s="241"/>
      <c r="AI40" s="241"/>
      <c r="AJ40" s="241"/>
      <c r="AK40" s="241"/>
      <c r="AL40" s="241"/>
      <c r="AM40" s="241"/>
      <c r="AN40" s="241"/>
      <c r="AO40" s="11"/>
      <c r="AP40" s="241"/>
      <c r="AQ40" s="36"/>
      <c r="AR40" s="36"/>
      <c r="AS40" s="36"/>
      <c r="BF40" s="296">
        <v>25</v>
      </c>
      <c r="BG40" s="312">
        <f t="shared" si="9"/>
        <v>1003</v>
      </c>
      <c r="BH40" s="312">
        <f t="shared" si="9"/>
        <v>1019</v>
      </c>
      <c r="BI40" s="297" t="str">
        <f ca="1">IF(COUNTA(INDIRECT(ADDRESS(BG40,2)):INDIRECT(ADDRESS(BH40,2)))&gt;0,COUNTA(INDIRECT(ADDRESS(BG40,2)):INDIRECT(ADDRESS(BH40,2))),"")</f>
        <v/>
      </c>
      <c r="BJ40" s="22"/>
    </row>
    <row r="41" spans="2:62" ht="9" customHeight="1">
      <c r="AQ41" s="37"/>
      <c r="AR41" s="37"/>
      <c r="AS41" s="37"/>
      <c r="BF41" s="296">
        <v>26</v>
      </c>
      <c r="BG41" s="312">
        <f t="shared" si="9"/>
        <v>1044</v>
      </c>
      <c r="BH41" s="312">
        <f t="shared" si="9"/>
        <v>1060</v>
      </c>
      <c r="BI41" s="297" t="str">
        <f ca="1">IF(COUNTA(INDIRECT(ADDRESS(BG41,2)):INDIRECT(ADDRESS(BH41,2)))&gt;0,COUNTA(INDIRECT(ADDRESS(BG41,2)):INDIRECT(ADDRESS(BH41,2))),"")</f>
        <v/>
      </c>
      <c r="BJ41" s="22"/>
    </row>
    <row r="42" spans="2:62" ht="7.5" customHeight="1">
      <c r="X42" s="3"/>
      <c r="Y42" s="3"/>
      <c r="BF42" s="296">
        <v>27</v>
      </c>
      <c r="BG42" s="312">
        <f t="shared" si="9"/>
        <v>1085</v>
      </c>
      <c r="BH42" s="312">
        <f t="shared" si="9"/>
        <v>1101</v>
      </c>
      <c r="BI42" s="297" t="str">
        <f ca="1">IF(COUNTA(INDIRECT(ADDRESS(BG42,2)):INDIRECT(ADDRESS(BH42,2)))&gt;0,COUNTA(INDIRECT(ADDRESS(BG42,2)):INDIRECT(ADDRESS(BH42,2))),"")</f>
        <v/>
      </c>
      <c r="BJ42" s="22"/>
    </row>
    <row r="43" spans="2:62" ht="10.5" customHeight="1">
      <c r="X43" s="3"/>
      <c r="Y43" s="3"/>
      <c r="BF43" s="296">
        <v>28</v>
      </c>
      <c r="BG43" s="312">
        <f t="shared" si="9"/>
        <v>1126</v>
      </c>
      <c r="BH43" s="312">
        <f t="shared" si="9"/>
        <v>1142</v>
      </c>
      <c r="BI43" s="297" t="str">
        <f ca="1">IF(COUNTA(INDIRECT(ADDRESS(BG43,2)):INDIRECT(ADDRESS(BH43,2)))&gt;0,COUNTA(INDIRECT(ADDRESS(BG43,2)):INDIRECT(ADDRESS(BH43,2))),"")</f>
        <v/>
      </c>
      <c r="BJ43" s="22"/>
    </row>
    <row r="44" spans="2:62" ht="5.25" customHeight="1">
      <c r="X44" s="3"/>
      <c r="Y44" s="3"/>
      <c r="BF44" s="296">
        <v>29</v>
      </c>
      <c r="BG44" s="312">
        <f t="shared" si="9"/>
        <v>1167</v>
      </c>
      <c r="BH44" s="312">
        <f t="shared" si="9"/>
        <v>1183</v>
      </c>
      <c r="BI44" s="297" t="str">
        <f ca="1">IF(COUNTA(INDIRECT(ADDRESS(BG44,2)):INDIRECT(ADDRESS(BH44,2)))&gt;0,COUNTA(INDIRECT(ADDRESS(BG44,2)):INDIRECT(ADDRESS(BH44,2))),"")</f>
        <v/>
      </c>
      <c r="BJ44" s="22"/>
    </row>
    <row r="45" spans="2:62" ht="5.25" customHeight="1" thickBot="1">
      <c r="X45" s="3"/>
      <c r="Y45" s="3"/>
      <c r="BF45" s="331">
        <v>30</v>
      </c>
      <c r="BG45" s="332">
        <f t="shared" si="9"/>
        <v>1208</v>
      </c>
      <c r="BH45" s="332">
        <f t="shared" si="9"/>
        <v>1224</v>
      </c>
      <c r="BI45" s="333" t="str">
        <f ca="1">IF(COUNTA(INDIRECT(ADDRESS(BG45,2)):INDIRECT(ADDRESS(BH45,2)))&gt;0,COUNTA(INDIRECT(ADDRESS(BG45,2)):INDIRECT(ADDRESS(BH45,2))),"")</f>
        <v/>
      </c>
      <c r="BJ45" s="22"/>
    </row>
    <row r="46" spans="2:62" ht="5.25" customHeight="1">
      <c r="X46" s="3"/>
      <c r="Y46" s="3"/>
      <c r="BJ46" s="22"/>
    </row>
    <row r="47" spans="2:62" ht="5.25" customHeight="1">
      <c r="X47" s="3"/>
      <c r="Y47" s="3"/>
    </row>
    <row r="48" spans="2:62" ht="17.25" customHeight="1">
      <c r="B48" s="2" t="s">
        <v>35</v>
      </c>
      <c r="S48" s="9"/>
      <c r="T48" s="9"/>
      <c r="U48" s="9"/>
      <c r="V48" s="9"/>
      <c r="W48" s="9"/>
      <c r="AL48" s="26"/>
    </row>
    <row r="49" spans="2:74" ht="12.75" customHeight="1">
      <c r="M49" s="27"/>
      <c r="N49" s="27"/>
      <c r="O49" s="27"/>
      <c r="P49" s="27"/>
      <c r="Q49" s="27"/>
      <c r="R49" s="27"/>
      <c r="S49" s="27"/>
      <c r="T49" s="28"/>
      <c r="U49" s="28"/>
      <c r="V49" s="28"/>
      <c r="W49" s="28"/>
      <c r="X49" s="28"/>
      <c r="Y49" s="28"/>
      <c r="Z49" s="28"/>
      <c r="AA49" s="27"/>
      <c r="AB49" s="27"/>
      <c r="AC49" s="27"/>
      <c r="AL49" s="26"/>
      <c r="AM49" s="354" t="s">
        <v>364</v>
      </c>
      <c r="AN49" s="355"/>
      <c r="AO49" s="355"/>
      <c r="AP49" s="356"/>
      <c r="AZ49" s="1"/>
    </row>
    <row r="50" spans="2:74" ht="12.75" customHeight="1">
      <c r="M50" s="27"/>
      <c r="N50" s="27"/>
      <c r="O50" s="27"/>
      <c r="P50" s="27"/>
      <c r="Q50" s="27"/>
      <c r="R50" s="27"/>
      <c r="S50" s="27"/>
      <c r="T50" s="28"/>
      <c r="U50" s="28"/>
      <c r="V50" s="28"/>
      <c r="W50" s="28"/>
      <c r="X50" s="28"/>
      <c r="Y50" s="28"/>
      <c r="Z50" s="28"/>
      <c r="AA50" s="27"/>
      <c r="AB50" s="27"/>
      <c r="AC50" s="27"/>
      <c r="AL50" s="26"/>
      <c r="AM50" s="357"/>
      <c r="AN50" s="358"/>
      <c r="AO50" s="358"/>
      <c r="AP50" s="359"/>
    </row>
    <row r="51" spans="2:74" ht="12.75" customHeight="1">
      <c r="M51" s="27"/>
      <c r="N51" s="27"/>
      <c r="O51" s="27"/>
      <c r="P51" s="27"/>
      <c r="Q51" s="27"/>
      <c r="R51" s="27"/>
      <c r="S51" s="27"/>
      <c r="T51" s="27"/>
      <c r="U51" s="27"/>
      <c r="V51" s="27"/>
      <c r="W51" s="27"/>
      <c r="X51" s="27"/>
      <c r="Y51" s="27"/>
      <c r="Z51" s="27"/>
      <c r="AA51" s="27"/>
      <c r="AB51" s="27"/>
      <c r="AC51" s="27"/>
      <c r="AL51" s="26"/>
      <c r="AM51" s="243"/>
      <c r="AN51" s="243"/>
    </row>
    <row r="52" spans="2:74" ht="6" customHeight="1">
      <c r="M52" s="27"/>
      <c r="N52" s="27"/>
      <c r="O52" s="27"/>
      <c r="P52" s="27"/>
      <c r="Q52" s="27"/>
      <c r="R52" s="27"/>
      <c r="S52" s="27"/>
      <c r="T52" s="27"/>
      <c r="U52" s="27"/>
      <c r="V52" s="27"/>
      <c r="W52" s="27"/>
      <c r="X52" s="27"/>
      <c r="Y52" s="27"/>
      <c r="Z52" s="27"/>
      <c r="AA52" s="27"/>
      <c r="AB52" s="27"/>
      <c r="AC52" s="27"/>
      <c r="AL52" s="26"/>
      <c r="AM52" s="26"/>
    </row>
    <row r="53" spans="2:74" ht="12.75" customHeight="1">
      <c r="B53" s="368" t="s">
        <v>2</v>
      </c>
      <c r="C53" s="369"/>
      <c r="D53" s="369"/>
      <c r="E53" s="369"/>
      <c r="F53" s="369"/>
      <c r="G53" s="369"/>
      <c r="H53" s="369"/>
      <c r="I53" s="369"/>
      <c r="J53" s="373" t="s">
        <v>10</v>
      </c>
      <c r="K53" s="373"/>
      <c r="L53" s="269" t="s">
        <v>3</v>
      </c>
      <c r="M53" s="373" t="s">
        <v>11</v>
      </c>
      <c r="N53" s="373"/>
      <c r="O53" s="374" t="s">
        <v>12</v>
      </c>
      <c r="P53" s="373"/>
      <c r="Q53" s="373"/>
      <c r="R53" s="373"/>
      <c r="S53" s="373"/>
      <c r="T53" s="373"/>
      <c r="U53" s="373" t="s">
        <v>13</v>
      </c>
      <c r="V53" s="373"/>
      <c r="W53" s="373"/>
      <c r="AD53" s="11"/>
      <c r="AE53" s="11"/>
      <c r="AF53" s="11"/>
      <c r="AG53" s="11"/>
      <c r="AH53" s="11"/>
      <c r="AI53" s="11"/>
      <c r="AJ53" s="11"/>
      <c r="AL53" s="514">
        <f>$AL$9</f>
        <v>0</v>
      </c>
      <c r="AM53" s="376"/>
      <c r="AN53" s="447" t="s">
        <v>4</v>
      </c>
      <c r="AO53" s="447"/>
      <c r="AP53" s="376">
        <v>2</v>
      </c>
      <c r="AQ53" s="376"/>
      <c r="AR53" s="447" t="s">
        <v>5</v>
      </c>
      <c r="AS53" s="450"/>
    </row>
    <row r="54" spans="2:74" ht="13.9" customHeight="1">
      <c r="B54" s="369"/>
      <c r="C54" s="369"/>
      <c r="D54" s="369"/>
      <c r="E54" s="369"/>
      <c r="F54" s="369"/>
      <c r="G54" s="369"/>
      <c r="H54" s="369"/>
      <c r="I54" s="369"/>
      <c r="J54" s="562" t="str">
        <f>$J$10</f>
        <v>2</v>
      </c>
      <c r="K54" s="550" t="str">
        <f>$K$10</f>
        <v>3</v>
      </c>
      <c r="L54" s="564" t="str">
        <f>$L$10</f>
        <v>1</v>
      </c>
      <c r="M54" s="553" t="str">
        <f>$M$10</f>
        <v>1</v>
      </c>
      <c r="N54" s="550" t="str">
        <f>$N$10</f>
        <v>2</v>
      </c>
      <c r="O54" s="553" t="str">
        <f>$O$10</f>
        <v>9</v>
      </c>
      <c r="P54" s="515" t="str">
        <f>$P$10</f>
        <v>4</v>
      </c>
      <c r="Q54" s="515" t="str">
        <f>$Q$10</f>
        <v>9</v>
      </c>
      <c r="R54" s="515" t="str">
        <f>$R$10</f>
        <v>0</v>
      </c>
      <c r="S54" s="515" t="str">
        <f>$S$10</f>
        <v>1</v>
      </c>
      <c r="T54" s="550" t="str">
        <f>$T$10</f>
        <v>5</v>
      </c>
      <c r="U54" s="553">
        <f>$U$10</f>
        <v>0</v>
      </c>
      <c r="V54" s="515">
        <f>$V$10</f>
        <v>0</v>
      </c>
      <c r="W54" s="550">
        <f>$W$10</f>
        <v>0</v>
      </c>
      <c r="AD54" s="11"/>
      <c r="AE54" s="11"/>
      <c r="AF54" s="11"/>
      <c r="AG54" s="11"/>
      <c r="AH54" s="11"/>
      <c r="AI54" s="11"/>
      <c r="AJ54" s="11"/>
      <c r="AL54" s="377"/>
      <c r="AM54" s="378"/>
      <c r="AN54" s="448"/>
      <c r="AO54" s="448"/>
      <c r="AP54" s="378"/>
      <c r="AQ54" s="378"/>
      <c r="AR54" s="448"/>
      <c r="AS54" s="451"/>
    </row>
    <row r="55" spans="2:74" ht="9" customHeight="1">
      <c r="B55" s="369"/>
      <c r="C55" s="369"/>
      <c r="D55" s="369"/>
      <c r="E55" s="369"/>
      <c r="F55" s="369"/>
      <c r="G55" s="369"/>
      <c r="H55" s="369"/>
      <c r="I55" s="369"/>
      <c r="J55" s="563"/>
      <c r="K55" s="551"/>
      <c r="L55" s="565"/>
      <c r="M55" s="554"/>
      <c r="N55" s="551"/>
      <c r="O55" s="554"/>
      <c r="P55" s="516"/>
      <c r="Q55" s="516"/>
      <c r="R55" s="516"/>
      <c r="S55" s="516"/>
      <c r="T55" s="551"/>
      <c r="U55" s="554"/>
      <c r="V55" s="516"/>
      <c r="W55" s="551"/>
      <c r="AD55" s="11"/>
      <c r="AE55" s="11"/>
      <c r="AF55" s="11"/>
      <c r="AG55" s="11"/>
      <c r="AH55" s="11"/>
      <c r="AI55" s="11"/>
      <c r="AJ55" s="11"/>
      <c r="AL55" s="379"/>
      <c r="AM55" s="380"/>
      <c r="AN55" s="449"/>
      <c r="AO55" s="449"/>
      <c r="AP55" s="380"/>
      <c r="AQ55" s="380"/>
      <c r="AR55" s="449"/>
      <c r="AS55" s="452"/>
    </row>
    <row r="56" spans="2:74" ht="6" customHeight="1">
      <c r="B56" s="371"/>
      <c r="C56" s="371"/>
      <c r="D56" s="371"/>
      <c r="E56" s="371"/>
      <c r="F56" s="371"/>
      <c r="G56" s="371"/>
      <c r="H56" s="371"/>
      <c r="I56" s="371"/>
      <c r="J56" s="563"/>
      <c r="K56" s="552"/>
      <c r="L56" s="566"/>
      <c r="M56" s="555"/>
      <c r="N56" s="552"/>
      <c r="O56" s="555"/>
      <c r="P56" s="517"/>
      <c r="Q56" s="517"/>
      <c r="R56" s="517"/>
      <c r="S56" s="517"/>
      <c r="T56" s="552"/>
      <c r="U56" s="555"/>
      <c r="V56" s="517"/>
      <c r="W56" s="552"/>
    </row>
    <row r="57" spans="2:74" ht="15" customHeight="1">
      <c r="B57" s="423" t="s">
        <v>36</v>
      </c>
      <c r="C57" s="424"/>
      <c r="D57" s="424"/>
      <c r="E57" s="424"/>
      <c r="F57" s="424"/>
      <c r="G57" s="424"/>
      <c r="H57" s="424"/>
      <c r="I57" s="425"/>
      <c r="J57" s="423" t="s">
        <v>6</v>
      </c>
      <c r="K57" s="424"/>
      <c r="L57" s="424"/>
      <c r="M57" s="424"/>
      <c r="N57" s="432"/>
      <c r="O57" s="435" t="s">
        <v>37</v>
      </c>
      <c r="P57" s="424"/>
      <c r="Q57" s="424"/>
      <c r="R57" s="424"/>
      <c r="S57" s="424"/>
      <c r="T57" s="424"/>
      <c r="U57" s="425"/>
      <c r="V57" s="270" t="s">
        <v>354</v>
      </c>
      <c r="W57" s="271"/>
      <c r="X57" s="271"/>
      <c r="Y57" s="438" t="s">
        <v>365</v>
      </c>
      <c r="Z57" s="438"/>
      <c r="AA57" s="438"/>
      <c r="AB57" s="438"/>
      <c r="AC57" s="438"/>
      <c r="AD57" s="438"/>
      <c r="AE57" s="438"/>
      <c r="AF57" s="438"/>
      <c r="AG57" s="438"/>
      <c r="AH57" s="438"/>
      <c r="AI57" s="271"/>
      <c r="AJ57" s="271"/>
      <c r="AK57" s="272"/>
      <c r="AL57" s="567" t="s">
        <v>227</v>
      </c>
      <c r="AM57" s="567"/>
      <c r="AN57" s="439" t="s">
        <v>356</v>
      </c>
      <c r="AO57" s="439"/>
      <c r="AP57" s="439"/>
      <c r="AQ57" s="439"/>
      <c r="AR57" s="439"/>
      <c r="AS57" s="440"/>
    </row>
    <row r="58" spans="2:74" ht="13.9" customHeight="1">
      <c r="B58" s="426"/>
      <c r="C58" s="427"/>
      <c r="D58" s="427"/>
      <c r="E58" s="427"/>
      <c r="F58" s="427"/>
      <c r="G58" s="427"/>
      <c r="H58" s="427"/>
      <c r="I58" s="428"/>
      <c r="J58" s="426"/>
      <c r="K58" s="427"/>
      <c r="L58" s="427"/>
      <c r="M58" s="427"/>
      <c r="N58" s="433"/>
      <c r="O58" s="436"/>
      <c r="P58" s="427"/>
      <c r="Q58" s="427"/>
      <c r="R58" s="427"/>
      <c r="S58" s="427"/>
      <c r="T58" s="427"/>
      <c r="U58" s="428"/>
      <c r="V58" s="385" t="s">
        <v>7</v>
      </c>
      <c r="W58" s="386"/>
      <c r="X58" s="386"/>
      <c r="Y58" s="387"/>
      <c r="Z58" s="391" t="s">
        <v>16</v>
      </c>
      <c r="AA58" s="392"/>
      <c r="AB58" s="392"/>
      <c r="AC58" s="393"/>
      <c r="AD58" s="397" t="s">
        <v>17</v>
      </c>
      <c r="AE58" s="398"/>
      <c r="AF58" s="398"/>
      <c r="AG58" s="399"/>
      <c r="AH58" s="403" t="s">
        <v>58</v>
      </c>
      <c r="AI58" s="404"/>
      <c r="AJ58" s="404"/>
      <c r="AK58" s="405"/>
      <c r="AL58" s="568" t="s">
        <v>228</v>
      </c>
      <c r="AM58" s="568"/>
      <c r="AN58" s="413" t="s">
        <v>19</v>
      </c>
      <c r="AO58" s="414"/>
      <c r="AP58" s="414"/>
      <c r="AQ58" s="414"/>
      <c r="AR58" s="415"/>
      <c r="AS58" s="416"/>
      <c r="AY58" s="294" t="s">
        <v>254</v>
      </c>
      <c r="AZ58" s="294" t="s">
        <v>254</v>
      </c>
      <c r="BA58" s="294" t="s">
        <v>252</v>
      </c>
      <c r="BB58" s="417" t="s">
        <v>253</v>
      </c>
      <c r="BC58" s="418"/>
    </row>
    <row r="59" spans="2:74" ht="13.9" customHeight="1">
      <c r="B59" s="429"/>
      <c r="C59" s="430"/>
      <c r="D59" s="430"/>
      <c r="E59" s="430"/>
      <c r="F59" s="430"/>
      <c r="G59" s="430"/>
      <c r="H59" s="430"/>
      <c r="I59" s="431"/>
      <c r="J59" s="429"/>
      <c r="K59" s="430"/>
      <c r="L59" s="430"/>
      <c r="M59" s="430"/>
      <c r="N59" s="434"/>
      <c r="O59" s="437"/>
      <c r="P59" s="430"/>
      <c r="Q59" s="430"/>
      <c r="R59" s="430"/>
      <c r="S59" s="430"/>
      <c r="T59" s="430"/>
      <c r="U59" s="431"/>
      <c r="V59" s="388"/>
      <c r="W59" s="389"/>
      <c r="X59" s="389"/>
      <c r="Y59" s="390"/>
      <c r="Z59" s="394"/>
      <c r="AA59" s="395"/>
      <c r="AB59" s="395"/>
      <c r="AC59" s="396"/>
      <c r="AD59" s="400"/>
      <c r="AE59" s="401"/>
      <c r="AF59" s="401"/>
      <c r="AG59" s="402"/>
      <c r="AH59" s="406"/>
      <c r="AI59" s="407"/>
      <c r="AJ59" s="407"/>
      <c r="AK59" s="408"/>
      <c r="AL59" s="569"/>
      <c r="AM59" s="569"/>
      <c r="AN59" s="419"/>
      <c r="AO59" s="419"/>
      <c r="AP59" s="419"/>
      <c r="AQ59" s="419"/>
      <c r="AR59" s="419"/>
      <c r="AS59" s="420"/>
      <c r="AY59" s="171"/>
      <c r="AZ59" s="172" t="s">
        <v>248</v>
      </c>
      <c r="BA59" s="172" t="s">
        <v>251</v>
      </c>
      <c r="BB59" s="295" t="s">
        <v>249</v>
      </c>
      <c r="BC59" s="172" t="s">
        <v>248</v>
      </c>
      <c r="BL59" s="22" t="s">
        <v>259</v>
      </c>
      <c r="BM59" s="22" t="s">
        <v>119</v>
      </c>
    </row>
    <row r="60" spans="2:74" ht="18" customHeight="1">
      <c r="B60" s="469"/>
      <c r="C60" s="470"/>
      <c r="D60" s="470"/>
      <c r="E60" s="470"/>
      <c r="F60" s="470"/>
      <c r="G60" s="470"/>
      <c r="H60" s="470"/>
      <c r="I60" s="471"/>
      <c r="J60" s="469"/>
      <c r="K60" s="470"/>
      <c r="L60" s="470"/>
      <c r="M60" s="470"/>
      <c r="N60" s="475"/>
      <c r="O60" s="298"/>
      <c r="P60" s="276" t="s">
        <v>31</v>
      </c>
      <c r="Q60" s="299"/>
      <c r="R60" s="276" t="s">
        <v>1</v>
      </c>
      <c r="S60" s="300"/>
      <c r="T60" s="477" t="s">
        <v>371</v>
      </c>
      <c r="U60" s="477"/>
      <c r="V60" s="478"/>
      <c r="W60" s="479"/>
      <c r="X60" s="479"/>
      <c r="Y60" s="334" t="s">
        <v>8</v>
      </c>
      <c r="Z60" s="335"/>
      <c r="AA60" s="336"/>
      <c r="AB60" s="336"/>
      <c r="AC60" s="337" t="s">
        <v>8</v>
      </c>
      <c r="AD60" s="335"/>
      <c r="AE60" s="336"/>
      <c r="AF60" s="336"/>
      <c r="AG60" s="338" t="s">
        <v>8</v>
      </c>
      <c r="AH60" s="480">
        <f>IF(V60="賃金で算定",V61+Z61-AD61,0)</f>
        <v>0</v>
      </c>
      <c r="AI60" s="481"/>
      <c r="AJ60" s="481"/>
      <c r="AK60" s="482"/>
      <c r="AL60" s="305"/>
      <c r="AM60" s="306"/>
      <c r="AN60" s="360"/>
      <c r="AO60" s="361"/>
      <c r="AP60" s="361"/>
      <c r="AQ60" s="361"/>
      <c r="AR60" s="361"/>
      <c r="AS60" s="338" t="s">
        <v>8</v>
      </c>
      <c r="AV60" s="24" t="str">
        <f>IF(OR(O60="",Q60=""),"", IF(O60&lt;20,DATE(O60+118,Q60,IF(S60="",1,S60)),DATE(O60+88,Q60,IF(S60="",1,S60))))</f>
        <v/>
      </c>
      <c r="AW60" s="25" t="str">
        <f>IF(AV60&lt;=設定シート!C$15,"昔",IF(AV60&lt;=設定シート!E$15,"上",IF(AV60&lt;=設定シート!G$15,"中","下")))</f>
        <v>下</v>
      </c>
      <c r="AX60" s="9">
        <f>IF(AV60&lt;=設定シート!$E$36,5,IF(AV60&lt;=設定シート!$I$36,7,IF(AV60&lt;=設定シート!$M$36,9,11)))</f>
        <v>11</v>
      </c>
      <c r="AY60" s="307"/>
      <c r="AZ60" s="308"/>
      <c r="BA60" s="309">
        <f>AN60</f>
        <v>0</v>
      </c>
      <c r="BB60" s="308"/>
      <c r="BC60" s="308"/>
      <c r="BO60" s="1">
        <f>IF(O60&lt;=VALUE(概算年度),O60+2018,O60+1988)</f>
        <v>2018</v>
      </c>
      <c r="BP60" s="1" t="b">
        <f>IF(BO60=2019,1)</f>
        <v>0</v>
      </c>
      <c r="BQ60" s="3">
        <f>IF(BO60&lt;=2018,1)</f>
        <v>1</v>
      </c>
      <c r="BR60" s="3" t="b">
        <f>IF(BO60&gt;=2020,1)</f>
        <v>0</v>
      </c>
      <c r="BS60" s="3" t="b">
        <f>IF(AND(O60=31,Q60=1,O61=31),1,IF(AND(O60=31,Q60=2,O61=31),2,IF(AND(O60=31,Q60=3,O61=31),3,IF(AND(O60=31,Q60=4,O61=31),4,IF(AND(O60&gt;VALUE(概算年度),O60&lt;31,O61=31),5)))))</f>
        <v>0</v>
      </c>
      <c r="BT60" s="3" t="b">
        <f>IF(OR(O60=31,O60=1),IF(AND(O61=1,OR(Q60=1,Q60=2,Q60=3,Q60=4,Q60=5)),1,IF(AND(O61=1,Q60=6),6,IF(AND(O61=1,Q60=7),7,IF(AND(O61=1,Q60=8),8,IF(AND(O61=1,Q60=9),9,IF(AND(O61=1,Q60=10),10,IF(AND(O61=1,Q60=11),11,IF(AND(O61=1,Q60=12),12)))))))),IF(O61=1,13))</f>
        <v>0</v>
      </c>
      <c r="BU60" s="3" t="b">
        <f>IF(AND(VALUE(概算年度)='報告書（事業主控）'!O60,VALUE(概算年度)='報告書（事業主控）'!O61),IF('報告書（事業主控）'!Q60=1,1,IF('報告書（事業主控）'!Q60=2,2,IF('報告書（事業主控）'!Q60=3,3))))</f>
        <v>0</v>
      </c>
      <c r="BV60" s="3"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ht="18" customHeight="1">
      <c r="B61" s="472"/>
      <c r="C61" s="473"/>
      <c r="D61" s="473"/>
      <c r="E61" s="473"/>
      <c r="F61" s="473"/>
      <c r="G61" s="473"/>
      <c r="H61" s="473"/>
      <c r="I61" s="474"/>
      <c r="J61" s="472"/>
      <c r="K61" s="473"/>
      <c r="L61" s="473"/>
      <c r="M61" s="473"/>
      <c r="N61" s="476"/>
      <c r="O61" s="99"/>
      <c r="P61" s="11" t="s">
        <v>0</v>
      </c>
      <c r="Q61" s="23"/>
      <c r="R61" s="11" t="s">
        <v>1</v>
      </c>
      <c r="S61" s="100"/>
      <c r="T61" s="483" t="s">
        <v>21</v>
      </c>
      <c r="U61" s="483"/>
      <c r="V61" s="457"/>
      <c r="W61" s="458"/>
      <c r="X61" s="458"/>
      <c r="Y61" s="459"/>
      <c r="Z61" s="460"/>
      <c r="AA61" s="461"/>
      <c r="AB61" s="461"/>
      <c r="AC61" s="461"/>
      <c r="AD61" s="460"/>
      <c r="AE61" s="461"/>
      <c r="AF61" s="461"/>
      <c r="AG61" s="462"/>
      <c r="AH61" s="463">
        <f>IF(V60="賃金で算定",0,V61+Z61-AD61)</f>
        <v>0</v>
      </c>
      <c r="AI61" s="463"/>
      <c r="AJ61" s="463"/>
      <c r="AK61" s="464"/>
      <c r="AL61" s="465">
        <f>IF(V60="賃金で算定","賃金で算定",IF(OR(V61=0,$F78="",AV60=""),0,IF(AW60="昔",VLOOKUP($F78,労務比率,AX60,FALSE),IF(AW60="上",VLOOKUP($F78,労務比率,AX60,FALSE),IF(AW60="中",VLOOKUP($F78,労務比率,AX60,FALSE),VLOOKUP($F78,労務比率,AX60,FALSE))))))</f>
        <v>0</v>
      </c>
      <c r="AM61" s="466"/>
      <c r="AN61" s="467">
        <f>IF(V60="賃金で算定",0,INT(AH61*AL61/100))</f>
        <v>0</v>
      </c>
      <c r="AO61" s="468"/>
      <c r="AP61" s="468"/>
      <c r="AQ61" s="468"/>
      <c r="AR61" s="468"/>
      <c r="AS61" s="236"/>
      <c r="AV61" s="24"/>
      <c r="AW61" s="25"/>
      <c r="AY61" s="174">
        <f>AH61</f>
        <v>0</v>
      </c>
      <c r="AZ61" s="173">
        <f>IF(AV60&lt;=設定シート!C$85,AH61,IF(AND(AV60&gt;=設定シート!E$85,AV60&lt;=設定シート!G$85),AH61*105/108,AH61))</f>
        <v>0</v>
      </c>
      <c r="BA61" s="172"/>
      <c r="BB61" s="173">
        <f>IF($AL61="賃金で算定",0,INT(AY61*$AL61/100))</f>
        <v>0</v>
      </c>
      <c r="BC61" s="173">
        <f>IF(AY61=AZ61,BB61,AZ61*$AL61/100)</f>
        <v>0</v>
      </c>
      <c r="BL61" s="22">
        <f>IF(AY61=AZ61,0,1)</f>
        <v>0</v>
      </c>
      <c r="BM61" s="22" t="str">
        <f>IF(BL61=1,AL61,"")</f>
        <v/>
      </c>
    </row>
    <row r="62" spans="2:74" ht="18" customHeight="1">
      <c r="B62" s="469"/>
      <c r="C62" s="470"/>
      <c r="D62" s="470"/>
      <c r="E62" s="470"/>
      <c r="F62" s="470"/>
      <c r="G62" s="470"/>
      <c r="H62" s="470"/>
      <c r="I62" s="471"/>
      <c r="J62" s="469"/>
      <c r="K62" s="470"/>
      <c r="L62" s="470"/>
      <c r="M62" s="470"/>
      <c r="N62" s="475"/>
      <c r="O62" s="298"/>
      <c r="P62" s="276" t="s">
        <v>31</v>
      </c>
      <c r="Q62" s="299"/>
      <c r="R62" s="276" t="s">
        <v>1</v>
      </c>
      <c r="S62" s="300"/>
      <c r="T62" s="477" t="s">
        <v>371</v>
      </c>
      <c r="U62" s="477"/>
      <c r="V62" s="478"/>
      <c r="W62" s="479"/>
      <c r="X62" s="479"/>
      <c r="Y62" s="339"/>
      <c r="Z62" s="316"/>
      <c r="AA62" s="317"/>
      <c r="AB62" s="317"/>
      <c r="AC62" s="315"/>
      <c r="AD62" s="316"/>
      <c r="AE62" s="317"/>
      <c r="AF62" s="317"/>
      <c r="AG62" s="318"/>
      <c r="AH62" s="480">
        <f>IF(V62="賃金で算定",V63+Z63-AD63,0)</f>
        <v>0</v>
      </c>
      <c r="AI62" s="481"/>
      <c r="AJ62" s="481"/>
      <c r="AK62" s="482"/>
      <c r="AL62" s="305"/>
      <c r="AM62" s="306"/>
      <c r="AN62" s="360"/>
      <c r="AO62" s="361"/>
      <c r="AP62" s="361"/>
      <c r="AQ62" s="361"/>
      <c r="AR62" s="361"/>
      <c r="AS62" s="319"/>
      <c r="AV62" s="24" t="str">
        <f>IF(OR(O62="",Q62=""),"", IF(O62&lt;20,DATE(O62+118,Q62,IF(S62="",1,S62)),DATE(O62+88,Q62,IF(S62="",1,S62))))</f>
        <v/>
      </c>
      <c r="AW62" s="25" t="str">
        <f>IF(AV62&lt;=設定シート!C$15,"昔",IF(AV62&lt;=設定シート!E$15,"上",IF(AV62&lt;=設定シート!G$15,"中","下")))</f>
        <v>下</v>
      </c>
      <c r="AX62" s="9">
        <f>IF(AV62&lt;=設定シート!$E$36,5,IF(AV62&lt;=設定シート!$I$36,7,IF(AV62&lt;=設定シート!$M$36,9,11)))</f>
        <v>11</v>
      </c>
      <c r="AY62" s="307"/>
      <c r="AZ62" s="308"/>
      <c r="BA62" s="309">
        <f t="shared" ref="BA62" si="10">AN62</f>
        <v>0</v>
      </c>
      <c r="BB62" s="308"/>
      <c r="BC62" s="308"/>
      <c r="BL62" s="22"/>
      <c r="BM62" s="22"/>
      <c r="BO62" s="1">
        <f>IF(O62&lt;=VALUE(概算年度),O62+2018,O62+1988)</f>
        <v>2018</v>
      </c>
      <c r="BP62" s="1" t="b">
        <f>IF(BO62=2019,1)</f>
        <v>0</v>
      </c>
      <c r="BQ62" s="3">
        <f>IF(BO62&lt;=2018,1)</f>
        <v>1</v>
      </c>
      <c r="BR62" s="3" t="b">
        <f>IF(BO62&gt;=2020,1)</f>
        <v>0</v>
      </c>
      <c r="BS62" s="3" t="b">
        <f>IF(AND(O62=31,Q62=1,O63=31),1,IF(AND(O62=31,Q62=2,O63=31),2,IF(AND(O62=31,Q62=3,O63=31),3,IF(AND(O62=31,Q62=4,O63=31),4,IF(AND(O62&gt;VALUE(概算年度),O62&lt;31,O63=31),5)))))</f>
        <v>0</v>
      </c>
      <c r="BT62" s="3" t="b">
        <f>IF(OR(O62=31,O62=1),IF(AND(O63=1,OR(Q62=1,Q62=2,Q62=3,Q62=4,Q62=5)),1,IF(AND(O63=1,Q62=6),6,IF(AND(O63=1,Q62=7),7,IF(AND(O63=1,Q62=8),8,IF(AND(O63=1,Q62=9),9,IF(AND(O63=1,Q62=10),10,IF(AND(O63=1,Q62=11),11,IF(AND(O63=1,Q62=12),12)))))))),IF(O63=1,13))</f>
        <v>0</v>
      </c>
      <c r="BU62" s="3" t="b">
        <f>IF(AND(VALUE(概算年度)='報告書（事業主控）'!O62,VALUE(概算年度)='報告書（事業主控）'!O63),IF('報告書（事業主控）'!Q62=1,1,IF('報告書（事業主控）'!Q62=2,2,IF('報告書（事業主控）'!Q62=3,3))))</f>
        <v>0</v>
      </c>
      <c r="BV62" s="3"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ht="18" customHeight="1">
      <c r="B63" s="472"/>
      <c r="C63" s="473"/>
      <c r="D63" s="473"/>
      <c r="E63" s="473"/>
      <c r="F63" s="473"/>
      <c r="G63" s="473"/>
      <c r="H63" s="473"/>
      <c r="I63" s="474"/>
      <c r="J63" s="472"/>
      <c r="K63" s="473"/>
      <c r="L63" s="473"/>
      <c r="M63" s="473"/>
      <c r="N63" s="476"/>
      <c r="O63" s="99"/>
      <c r="P63" s="11" t="s">
        <v>0</v>
      </c>
      <c r="Q63" s="23"/>
      <c r="R63" s="11" t="s">
        <v>1</v>
      </c>
      <c r="S63" s="100"/>
      <c r="T63" s="483" t="s">
        <v>21</v>
      </c>
      <c r="U63" s="483"/>
      <c r="V63" s="457"/>
      <c r="W63" s="458"/>
      <c r="X63" s="458"/>
      <c r="Y63" s="459"/>
      <c r="Z63" s="460"/>
      <c r="AA63" s="461"/>
      <c r="AB63" s="461"/>
      <c r="AC63" s="461"/>
      <c r="AD63" s="460"/>
      <c r="AE63" s="461"/>
      <c r="AF63" s="461"/>
      <c r="AG63" s="462"/>
      <c r="AH63" s="463">
        <f>IF(V62="賃金で算定",0,V63+Z63-AD63)</f>
        <v>0</v>
      </c>
      <c r="AI63" s="463"/>
      <c r="AJ63" s="463"/>
      <c r="AK63" s="464"/>
      <c r="AL63" s="465">
        <f>IF(V62="賃金で算定","賃金で算定",IF(OR(V63=0,$F78="",AV62=""),0,IF(AW62="昔",VLOOKUP($F78,労務比率,AX62,FALSE),IF(AW62="上",VLOOKUP($F78,労務比率,AX62,FALSE),IF(AW62="中",VLOOKUP($F78,労務比率,AX62,FALSE),VLOOKUP($F78,労務比率,AX62,FALSE))))))</f>
        <v>0</v>
      </c>
      <c r="AM63" s="466"/>
      <c r="AN63" s="467">
        <f>IF(V62="賃金で算定",0,INT(AH63*AL63/100))</f>
        <v>0</v>
      </c>
      <c r="AO63" s="468"/>
      <c r="AP63" s="468"/>
      <c r="AQ63" s="468"/>
      <c r="AR63" s="468"/>
      <c r="AS63" s="236"/>
      <c r="AV63" s="24"/>
      <c r="AW63" s="25"/>
      <c r="AY63" s="174">
        <f t="shared" ref="AY63" si="11">AH63</f>
        <v>0</v>
      </c>
      <c r="AZ63" s="173">
        <f>IF(AV62&lt;=設定シート!C$85,AH63,IF(AND(AV62&gt;=設定シート!E$85,AV62&lt;=設定シート!G$85),AH63*105/108,AH63))</f>
        <v>0</v>
      </c>
      <c r="BA63" s="172"/>
      <c r="BB63" s="173">
        <f t="shared" ref="BB63" si="12">IF($AL63="賃金で算定",0,INT(AY63*$AL63/100))</f>
        <v>0</v>
      </c>
      <c r="BC63" s="173">
        <f>IF(AY63=AZ63,BB63,AZ63*$AL63/100)</f>
        <v>0</v>
      </c>
      <c r="BL63" s="22">
        <f>IF(AY63=AZ63,0,1)</f>
        <v>0</v>
      </c>
      <c r="BM63" s="22" t="str">
        <f>IF(BL63=1,AL63,"")</f>
        <v/>
      </c>
    </row>
    <row r="64" spans="2:74" ht="18" customHeight="1">
      <c r="B64" s="469"/>
      <c r="C64" s="470"/>
      <c r="D64" s="470"/>
      <c r="E64" s="470"/>
      <c r="F64" s="470"/>
      <c r="G64" s="470"/>
      <c r="H64" s="470"/>
      <c r="I64" s="471"/>
      <c r="J64" s="469"/>
      <c r="K64" s="470"/>
      <c r="L64" s="470"/>
      <c r="M64" s="470"/>
      <c r="N64" s="475"/>
      <c r="O64" s="298"/>
      <c r="P64" s="276" t="s">
        <v>31</v>
      </c>
      <c r="Q64" s="299"/>
      <c r="R64" s="276" t="s">
        <v>1</v>
      </c>
      <c r="S64" s="300"/>
      <c r="T64" s="477" t="s">
        <v>371</v>
      </c>
      <c r="U64" s="477"/>
      <c r="V64" s="478"/>
      <c r="W64" s="479"/>
      <c r="X64" s="479"/>
      <c r="Y64" s="339"/>
      <c r="Z64" s="316"/>
      <c r="AA64" s="317"/>
      <c r="AB64" s="317"/>
      <c r="AC64" s="315"/>
      <c r="AD64" s="316"/>
      <c r="AE64" s="317"/>
      <c r="AF64" s="317"/>
      <c r="AG64" s="318"/>
      <c r="AH64" s="480">
        <f>IF(V64="賃金で算定",V65+Z65-AD65,0)</f>
        <v>0</v>
      </c>
      <c r="AI64" s="481"/>
      <c r="AJ64" s="481"/>
      <c r="AK64" s="482"/>
      <c r="AL64" s="305"/>
      <c r="AM64" s="306"/>
      <c r="AN64" s="360"/>
      <c r="AO64" s="361"/>
      <c r="AP64" s="361"/>
      <c r="AQ64" s="361"/>
      <c r="AR64" s="361"/>
      <c r="AS64" s="319"/>
      <c r="AV64" s="24" t="str">
        <f>IF(OR(O64="",Q64=""),"", IF(O64&lt;20,DATE(O64+118,Q64,IF(S64="",1,S64)),DATE(O64+88,Q64,IF(S64="",1,S64))))</f>
        <v/>
      </c>
      <c r="AW64" s="25" t="str">
        <f>IF(AV64&lt;=設定シート!C$15,"昔",IF(AV64&lt;=設定シート!E$15,"上",IF(AV64&lt;=設定シート!G$15,"中","下")))</f>
        <v>下</v>
      </c>
      <c r="AX64" s="9">
        <f>IF(AV64&lt;=設定シート!$E$36,5,IF(AV64&lt;=設定シート!$I$36,7,IF(AV64&lt;=設定シート!$M$36,9,11)))</f>
        <v>11</v>
      </c>
      <c r="AY64" s="307"/>
      <c r="AZ64" s="308"/>
      <c r="BA64" s="309">
        <f t="shared" ref="BA64" si="13">AN64</f>
        <v>0</v>
      </c>
      <c r="BB64" s="308"/>
      <c r="BC64" s="308"/>
      <c r="BO64" s="1">
        <f>IF(O64&lt;=VALUE(概算年度),O64+2018,O64+1988)</f>
        <v>2018</v>
      </c>
      <c r="BP64" s="1" t="b">
        <f>IF(BO64=2019,1)</f>
        <v>0</v>
      </c>
      <c r="BQ64" s="3">
        <f>IF(BO64&lt;=2018,1)</f>
        <v>1</v>
      </c>
      <c r="BR64" s="3" t="b">
        <f>IF(BO64&gt;=2020,1)</f>
        <v>0</v>
      </c>
      <c r="BS64" s="3" t="b">
        <f>IF(AND(O64=31,Q64=1,O65=31),1,IF(AND(O64=31,Q64=2,O65=31),2,IF(AND(O64=31,Q64=3,O65=31),3,IF(AND(O64=31,Q64=4,O65=31),4,IF(AND(O64&gt;VALUE(概算年度),O64&lt;31,O65=31),5)))))</f>
        <v>0</v>
      </c>
      <c r="BT64" s="3" t="b">
        <f>IF(OR(O64=31,O64=1),IF(AND(O65=1,OR(Q64=1,Q64=2,Q64=3,Q64=4,Q64=5)),1,IF(AND(O65=1,Q64=6),6,IF(AND(O65=1,Q64=7),7,IF(AND(O65=1,Q64=8),8,IF(AND(O65=1,Q64=9),9,IF(AND(O65=1,Q64=10),10,IF(AND(O65=1,Q64=11),11,IF(AND(O65=1,Q64=12),12)))))))),IF(O65=1,13))</f>
        <v>0</v>
      </c>
      <c r="BU64" s="3" t="b">
        <f>IF(AND(VALUE(概算年度)='報告書（事業主控）'!O64,VALUE(概算年度)='報告書（事業主控）'!O65),IF('報告書（事業主控）'!Q64=1,1,IF('報告書（事業主控）'!Q64=2,2,IF('報告書（事業主控）'!Q64=3,3))))</f>
        <v>0</v>
      </c>
      <c r="BV64" s="3"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ht="18" customHeight="1">
      <c r="B65" s="472"/>
      <c r="C65" s="473"/>
      <c r="D65" s="473"/>
      <c r="E65" s="473"/>
      <c r="F65" s="473"/>
      <c r="G65" s="473"/>
      <c r="H65" s="473"/>
      <c r="I65" s="474"/>
      <c r="J65" s="472"/>
      <c r="K65" s="473"/>
      <c r="L65" s="473"/>
      <c r="M65" s="473"/>
      <c r="N65" s="476"/>
      <c r="O65" s="99"/>
      <c r="P65" s="11" t="s">
        <v>0</v>
      </c>
      <c r="Q65" s="23"/>
      <c r="R65" s="11" t="s">
        <v>1</v>
      </c>
      <c r="S65" s="100"/>
      <c r="T65" s="483" t="s">
        <v>21</v>
      </c>
      <c r="U65" s="483"/>
      <c r="V65" s="457"/>
      <c r="W65" s="458"/>
      <c r="X65" s="458"/>
      <c r="Y65" s="459"/>
      <c r="Z65" s="457"/>
      <c r="AA65" s="458"/>
      <c r="AB65" s="458"/>
      <c r="AC65" s="458"/>
      <c r="AD65" s="457"/>
      <c r="AE65" s="458"/>
      <c r="AF65" s="458"/>
      <c r="AG65" s="459"/>
      <c r="AH65" s="463">
        <f>IF(V64="賃金で算定",0,V65+Z65-AD65)</f>
        <v>0</v>
      </c>
      <c r="AI65" s="463"/>
      <c r="AJ65" s="463"/>
      <c r="AK65" s="464"/>
      <c r="AL65" s="465">
        <f>IF(V64="賃金で算定","賃金で算定",IF(OR(V65=0,$F78="",AV64=""),0,IF(AW64="昔",VLOOKUP($F78,労務比率,AX64,FALSE),IF(AW64="上",VLOOKUP($F78,労務比率,AX64,FALSE),IF(AW64="中",VLOOKUP($F78,労務比率,AX64,FALSE),VLOOKUP($F78,労務比率,AX64,FALSE))))))</f>
        <v>0</v>
      </c>
      <c r="AM65" s="466"/>
      <c r="AN65" s="467">
        <f>IF(V64="賃金で算定",0,INT(AH65*AL65/100))</f>
        <v>0</v>
      </c>
      <c r="AO65" s="468"/>
      <c r="AP65" s="468"/>
      <c r="AQ65" s="468"/>
      <c r="AR65" s="468"/>
      <c r="AS65" s="236"/>
      <c r="AV65" s="24"/>
      <c r="AW65" s="25"/>
      <c r="AY65" s="174">
        <f t="shared" ref="AY65" si="14">AH65</f>
        <v>0</v>
      </c>
      <c r="AZ65" s="173">
        <f>IF(AV64&lt;=設定シート!C$85,AH65,IF(AND(AV64&gt;=設定シート!E$85,AV64&lt;=設定シート!G$85),AH65*105/108,AH65))</f>
        <v>0</v>
      </c>
      <c r="BA65" s="172"/>
      <c r="BB65" s="173">
        <f t="shared" ref="BB65" si="15">IF($AL65="賃金で算定",0,INT(AY65*$AL65/100))</f>
        <v>0</v>
      </c>
      <c r="BC65" s="173">
        <f>IF(AY65=AZ65,BB65,AZ65*$AL65/100)</f>
        <v>0</v>
      </c>
      <c r="BL65" s="22">
        <f>IF(AY65=AZ65,0,1)</f>
        <v>0</v>
      </c>
      <c r="BM65" s="22" t="str">
        <f>IF(BL65=1,AL65,"")</f>
        <v/>
      </c>
    </row>
    <row r="66" spans="2:74" ht="18" customHeight="1">
      <c r="B66" s="469"/>
      <c r="C66" s="470"/>
      <c r="D66" s="470"/>
      <c r="E66" s="470"/>
      <c r="F66" s="470"/>
      <c r="G66" s="470"/>
      <c r="H66" s="470"/>
      <c r="I66" s="471"/>
      <c r="J66" s="469"/>
      <c r="K66" s="470"/>
      <c r="L66" s="470"/>
      <c r="M66" s="470"/>
      <c r="N66" s="475"/>
      <c r="O66" s="298"/>
      <c r="P66" s="276" t="s">
        <v>31</v>
      </c>
      <c r="Q66" s="299"/>
      <c r="R66" s="276" t="s">
        <v>1</v>
      </c>
      <c r="S66" s="300"/>
      <c r="T66" s="477" t="s">
        <v>371</v>
      </c>
      <c r="U66" s="477"/>
      <c r="V66" s="478"/>
      <c r="W66" s="479"/>
      <c r="X66" s="479"/>
      <c r="Y66" s="29"/>
      <c r="Z66" s="322"/>
      <c r="AA66" s="234"/>
      <c r="AB66" s="234"/>
      <c r="AC66" s="21"/>
      <c r="AD66" s="322"/>
      <c r="AE66" s="234"/>
      <c r="AF66" s="234"/>
      <c r="AG66" s="323"/>
      <c r="AH66" s="480">
        <f>IF(V66="賃金で算定",V67+Z67-AD67,0)</f>
        <v>0</v>
      </c>
      <c r="AI66" s="481"/>
      <c r="AJ66" s="481"/>
      <c r="AK66" s="482"/>
      <c r="AL66" s="305"/>
      <c r="AM66" s="306"/>
      <c r="AN66" s="360"/>
      <c r="AO66" s="361"/>
      <c r="AP66" s="361"/>
      <c r="AQ66" s="361"/>
      <c r="AR66" s="361"/>
      <c r="AS66" s="319"/>
      <c r="AV66" s="24" t="str">
        <f>IF(OR(O66="",Q66=""),"", IF(O66&lt;20,DATE(O66+118,Q66,IF(S66="",1,S66)),DATE(O66+88,Q66,IF(S66="",1,S66))))</f>
        <v/>
      </c>
      <c r="AW66" s="25" t="str">
        <f>IF(AV66&lt;=設定シート!C$15,"昔",IF(AV66&lt;=設定シート!E$15,"上",IF(AV66&lt;=設定シート!G$15,"中","下")))</f>
        <v>下</v>
      </c>
      <c r="AX66" s="9">
        <f>IF(AV66&lt;=設定シート!$E$36,5,IF(AV66&lt;=設定シート!$I$36,7,IF(AV66&lt;=設定シート!$M$36,9,11)))</f>
        <v>11</v>
      </c>
      <c r="AY66" s="307"/>
      <c r="AZ66" s="308"/>
      <c r="BA66" s="309">
        <f t="shared" ref="BA66" si="16">AN66</f>
        <v>0</v>
      </c>
      <c r="BB66" s="308"/>
      <c r="BC66" s="308"/>
      <c r="BO66" s="1">
        <f>IF(O66&lt;=VALUE(概算年度),O66+2018,O66+1988)</f>
        <v>2018</v>
      </c>
      <c r="BP66" s="1" t="b">
        <f>IF(BO66=2019,1)</f>
        <v>0</v>
      </c>
      <c r="BQ66" s="3">
        <f>IF(BO66&lt;=2018,1)</f>
        <v>1</v>
      </c>
      <c r="BR66" s="3" t="b">
        <f>IF(BO66&gt;=2020,1)</f>
        <v>0</v>
      </c>
      <c r="BS66" s="3" t="b">
        <f>IF(AND(O66=31,Q66=1,O67=31),1,IF(AND(O66=31,Q66=2,O67=31),2,IF(AND(O66=31,Q66=3,O67=31),3,IF(AND(O66=31,Q66=4,O67=31),4,IF(AND(O66&gt;VALUE(概算年度),O66&lt;31,O67=31),5)))))</f>
        <v>0</v>
      </c>
      <c r="BT66" s="3" t="b">
        <f>IF(OR(O66=31,O66=1),IF(AND(O67=1,OR(Q66=1,Q66=2,Q66=3,Q66=4,Q66=5)),1,IF(AND(O67=1,Q66=6),6,IF(AND(O67=1,Q66=7),7,IF(AND(O67=1,Q66=8),8,IF(AND(O67=1,Q66=9),9,IF(AND(O67=1,Q66=10),10,IF(AND(O67=1,Q66=11),11,IF(AND(O67=1,Q66=12),12)))))))),IF(O67=1,13))</f>
        <v>0</v>
      </c>
      <c r="BU66" s="3" t="b">
        <f>IF(AND(VALUE(概算年度)='報告書（事業主控）'!O66,VALUE(概算年度)='報告書（事業主控）'!O67),IF('報告書（事業主控）'!Q66=1,1,IF('報告書（事業主控）'!Q66=2,2,IF('報告書（事業主控）'!Q66=3,3))))</f>
        <v>0</v>
      </c>
      <c r="BV66" s="3"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ht="18" customHeight="1">
      <c r="B67" s="472"/>
      <c r="C67" s="473"/>
      <c r="D67" s="473"/>
      <c r="E67" s="473"/>
      <c r="F67" s="473"/>
      <c r="G67" s="473"/>
      <c r="H67" s="473"/>
      <c r="I67" s="474"/>
      <c r="J67" s="472"/>
      <c r="K67" s="473"/>
      <c r="L67" s="473"/>
      <c r="M67" s="473"/>
      <c r="N67" s="476"/>
      <c r="O67" s="99"/>
      <c r="P67" s="11" t="s">
        <v>0</v>
      </c>
      <c r="Q67" s="23"/>
      <c r="R67" s="11" t="s">
        <v>1</v>
      </c>
      <c r="S67" s="100"/>
      <c r="T67" s="483" t="s">
        <v>21</v>
      </c>
      <c r="U67" s="483"/>
      <c r="V67" s="457"/>
      <c r="W67" s="458"/>
      <c r="X67" s="458"/>
      <c r="Y67" s="459"/>
      <c r="Z67" s="460"/>
      <c r="AA67" s="461"/>
      <c r="AB67" s="461"/>
      <c r="AC67" s="461"/>
      <c r="AD67" s="460"/>
      <c r="AE67" s="461"/>
      <c r="AF67" s="461"/>
      <c r="AG67" s="462"/>
      <c r="AH67" s="463">
        <f>IF(V66="賃金で算定",0,V67+Z67-AD67)</f>
        <v>0</v>
      </c>
      <c r="AI67" s="463"/>
      <c r="AJ67" s="463"/>
      <c r="AK67" s="464"/>
      <c r="AL67" s="465">
        <f>IF(V66="賃金で算定","賃金で算定",IF(OR(V67=0,$F78="",AV66=""),0,IF(AW66="昔",VLOOKUP($F78,労務比率,AX66,FALSE),IF(AW66="上",VLOOKUP($F78,労務比率,AX66,FALSE),IF(AW66="中",VLOOKUP($F78,労務比率,AX66,FALSE),VLOOKUP($F78,労務比率,AX66,FALSE))))))</f>
        <v>0</v>
      </c>
      <c r="AM67" s="466"/>
      <c r="AN67" s="467">
        <f>IF(V66="賃金で算定",0,INT(AH67*AL67/100))</f>
        <v>0</v>
      </c>
      <c r="AO67" s="468"/>
      <c r="AP67" s="468"/>
      <c r="AQ67" s="468"/>
      <c r="AR67" s="468"/>
      <c r="AS67" s="236"/>
      <c r="AV67" s="24"/>
      <c r="AW67" s="25"/>
      <c r="AY67" s="174">
        <f t="shared" ref="AY67" si="17">AH67</f>
        <v>0</v>
      </c>
      <c r="AZ67" s="173">
        <f>IF(AV66&lt;=設定シート!C$85,AH67,IF(AND(AV66&gt;=設定シート!E$85,AV66&lt;=設定シート!G$85),AH67*105/108,AH67))</f>
        <v>0</v>
      </c>
      <c r="BA67" s="172"/>
      <c r="BB67" s="173">
        <f t="shared" ref="BB67" si="18">IF($AL67="賃金で算定",0,INT(AY67*$AL67/100))</f>
        <v>0</v>
      </c>
      <c r="BC67" s="173">
        <f>IF(AY67=AZ67,BB67,AZ67*$AL67/100)</f>
        <v>0</v>
      </c>
      <c r="BL67" s="22">
        <f>IF(AY67=AZ67,0,1)</f>
        <v>0</v>
      </c>
      <c r="BM67" s="22" t="str">
        <f>IF(BL67=1,AL67,"")</f>
        <v/>
      </c>
    </row>
    <row r="68" spans="2:74" ht="18" customHeight="1">
      <c r="B68" s="469"/>
      <c r="C68" s="470"/>
      <c r="D68" s="470"/>
      <c r="E68" s="470"/>
      <c r="F68" s="470"/>
      <c r="G68" s="470"/>
      <c r="H68" s="470"/>
      <c r="I68" s="471"/>
      <c r="J68" s="469"/>
      <c r="K68" s="470"/>
      <c r="L68" s="470"/>
      <c r="M68" s="470"/>
      <c r="N68" s="475"/>
      <c r="O68" s="298"/>
      <c r="P68" s="276" t="s">
        <v>31</v>
      </c>
      <c r="Q68" s="299"/>
      <c r="R68" s="276" t="s">
        <v>1</v>
      </c>
      <c r="S68" s="300"/>
      <c r="T68" s="477" t="s">
        <v>371</v>
      </c>
      <c r="U68" s="477"/>
      <c r="V68" s="478"/>
      <c r="W68" s="479"/>
      <c r="X68" s="479"/>
      <c r="Y68" s="339"/>
      <c r="Z68" s="316"/>
      <c r="AA68" s="317"/>
      <c r="AB68" s="317"/>
      <c r="AC68" s="315"/>
      <c r="AD68" s="316"/>
      <c r="AE68" s="317"/>
      <c r="AF68" s="317"/>
      <c r="AG68" s="318"/>
      <c r="AH68" s="480">
        <f>IF(V68="賃金で算定",V69+Z69-AD69,0)</f>
        <v>0</v>
      </c>
      <c r="AI68" s="481"/>
      <c r="AJ68" s="481"/>
      <c r="AK68" s="482"/>
      <c r="AL68" s="305"/>
      <c r="AM68" s="306"/>
      <c r="AN68" s="360"/>
      <c r="AO68" s="361"/>
      <c r="AP68" s="361"/>
      <c r="AQ68" s="361"/>
      <c r="AR68" s="361"/>
      <c r="AS68" s="319"/>
      <c r="AV68" s="24" t="str">
        <f>IF(OR(O68="",Q68=""),"", IF(O68&lt;20,DATE(O68+118,Q68,IF(S68="",1,S68)),DATE(O68+88,Q68,IF(S68="",1,S68))))</f>
        <v/>
      </c>
      <c r="AW68" s="25" t="str">
        <f>IF(AV68&lt;=設定シート!C$15,"昔",IF(AV68&lt;=設定シート!E$15,"上",IF(AV68&lt;=設定シート!G$15,"中","下")))</f>
        <v>下</v>
      </c>
      <c r="AX68" s="9">
        <f>IF(AV68&lt;=設定シート!$E$36,5,IF(AV68&lt;=設定シート!$I$36,7,IF(AV68&lt;=設定シート!$M$36,9,11)))</f>
        <v>11</v>
      </c>
      <c r="AY68" s="307"/>
      <c r="AZ68" s="308"/>
      <c r="BA68" s="309">
        <f t="shared" ref="BA68" si="19">AN68</f>
        <v>0</v>
      </c>
      <c r="BB68" s="308"/>
      <c r="BC68" s="308"/>
      <c r="BO68" s="1">
        <f>IF(O68&lt;=VALUE(概算年度),O68+2018,O68+1988)</f>
        <v>2018</v>
      </c>
      <c r="BP68" s="1" t="b">
        <f>IF(BO68=2019,1)</f>
        <v>0</v>
      </c>
      <c r="BQ68" s="3">
        <f>IF(BO68&lt;=2018,1)</f>
        <v>1</v>
      </c>
      <c r="BR68" s="3" t="b">
        <f>IF(BO68&gt;=2020,1)</f>
        <v>0</v>
      </c>
      <c r="BS68" s="3" t="b">
        <f>IF(AND(O68=31,Q68=1,O69=31),1,IF(AND(O68=31,Q68=2,O69=31),2,IF(AND(O68=31,Q68=3,O69=31),3,IF(AND(O68=31,Q68=4,O69=31),4,IF(AND(O68&gt;VALUE(概算年度),O68&lt;31,O69=31),5)))))</f>
        <v>0</v>
      </c>
      <c r="BT68" s="3" t="b">
        <f>IF(OR(O68=31,O68=1),IF(AND(O69=1,OR(Q68=1,Q68=2,Q68=3,Q68=4,Q68=5)),1,IF(AND(O69=1,Q68=6),6,IF(AND(O69=1,Q68=7),7,IF(AND(O69=1,Q68=8),8,IF(AND(O69=1,Q68=9),9,IF(AND(O69=1,Q68=10),10,IF(AND(O69=1,Q68=11),11,IF(AND(O69=1,Q68=12),12)))))))),IF(O69=1,13))</f>
        <v>0</v>
      </c>
      <c r="BU68" s="3" t="b">
        <f>IF(AND(VALUE(概算年度)='報告書（事業主控）'!O68,VALUE(概算年度)='報告書（事業主控）'!O69),IF('報告書（事業主控）'!Q68=1,1,IF('報告書（事業主控）'!Q68=2,2,IF('報告書（事業主控）'!Q68=3,3))))</f>
        <v>0</v>
      </c>
      <c r="BV68" s="3"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ht="18" customHeight="1">
      <c r="B69" s="472"/>
      <c r="C69" s="473"/>
      <c r="D69" s="473"/>
      <c r="E69" s="473"/>
      <c r="F69" s="473"/>
      <c r="G69" s="473"/>
      <c r="H69" s="473"/>
      <c r="I69" s="474"/>
      <c r="J69" s="472"/>
      <c r="K69" s="473"/>
      <c r="L69" s="473"/>
      <c r="M69" s="473"/>
      <c r="N69" s="476"/>
      <c r="O69" s="99"/>
      <c r="P69" s="11" t="s">
        <v>0</v>
      </c>
      <c r="Q69" s="23"/>
      <c r="R69" s="11" t="s">
        <v>1</v>
      </c>
      <c r="S69" s="100"/>
      <c r="T69" s="483" t="s">
        <v>21</v>
      </c>
      <c r="U69" s="483"/>
      <c r="V69" s="457"/>
      <c r="W69" s="458"/>
      <c r="X69" s="458"/>
      <c r="Y69" s="459"/>
      <c r="Z69" s="457"/>
      <c r="AA69" s="458"/>
      <c r="AB69" s="458"/>
      <c r="AC69" s="458"/>
      <c r="AD69" s="460"/>
      <c r="AE69" s="461"/>
      <c r="AF69" s="461"/>
      <c r="AG69" s="462"/>
      <c r="AH69" s="463">
        <f>IF(V68="賃金で算定",0,V69+Z69-AD69)</f>
        <v>0</v>
      </c>
      <c r="AI69" s="463"/>
      <c r="AJ69" s="463"/>
      <c r="AK69" s="464"/>
      <c r="AL69" s="465">
        <f>IF(V68="賃金で算定","賃金で算定",IF(OR(V69=0,$F78="",AV68=""),0,IF(AW68="昔",VLOOKUP($F78,労務比率,AX68,FALSE),IF(AW68="上",VLOOKUP($F78,労務比率,AX68,FALSE),IF(AW68="中",VLOOKUP($F78,労務比率,AX68,FALSE),VLOOKUP($F78,労務比率,AX68,FALSE))))))</f>
        <v>0</v>
      </c>
      <c r="AM69" s="466"/>
      <c r="AN69" s="467">
        <f>IF(V68="賃金で算定",0,INT(AH69*AL69/100))</f>
        <v>0</v>
      </c>
      <c r="AO69" s="468"/>
      <c r="AP69" s="468"/>
      <c r="AQ69" s="468"/>
      <c r="AR69" s="468"/>
      <c r="AS69" s="236"/>
      <c r="AV69" s="24"/>
      <c r="AW69" s="25"/>
      <c r="AY69" s="174">
        <f t="shared" ref="AY69" si="20">AH69</f>
        <v>0</v>
      </c>
      <c r="AZ69" s="173">
        <f>IF(AV68&lt;=設定シート!C$85,AH69,IF(AND(AV68&gt;=設定シート!E$85,AV68&lt;=設定シート!G$85),AH69*105/108,AH69))</f>
        <v>0</v>
      </c>
      <c r="BA69" s="172"/>
      <c r="BB69" s="173">
        <f t="shared" ref="BB69" si="21">IF($AL69="賃金で算定",0,INT(AY69*$AL69/100))</f>
        <v>0</v>
      </c>
      <c r="BC69" s="173">
        <f>IF(AY69=AZ69,BB69,AZ69*$AL69/100)</f>
        <v>0</v>
      </c>
      <c r="BL69" s="22">
        <f>IF(AY69=AZ69,0,1)</f>
        <v>0</v>
      </c>
      <c r="BM69" s="22" t="str">
        <f>IF(BL69=1,AL69,"")</f>
        <v/>
      </c>
    </row>
    <row r="70" spans="2:74" ht="18" customHeight="1">
      <c r="B70" s="469"/>
      <c r="C70" s="470"/>
      <c r="D70" s="470"/>
      <c r="E70" s="470"/>
      <c r="F70" s="470"/>
      <c r="G70" s="470"/>
      <c r="H70" s="470"/>
      <c r="I70" s="471"/>
      <c r="J70" s="469"/>
      <c r="K70" s="470"/>
      <c r="L70" s="470"/>
      <c r="M70" s="470"/>
      <c r="N70" s="475"/>
      <c r="O70" s="298"/>
      <c r="P70" s="276" t="s">
        <v>31</v>
      </c>
      <c r="Q70" s="299"/>
      <c r="R70" s="276" t="s">
        <v>1</v>
      </c>
      <c r="S70" s="300"/>
      <c r="T70" s="477" t="s">
        <v>371</v>
      </c>
      <c r="U70" s="477"/>
      <c r="V70" s="478"/>
      <c r="W70" s="479"/>
      <c r="X70" s="479"/>
      <c r="Y70" s="339"/>
      <c r="Z70" s="316"/>
      <c r="AA70" s="317"/>
      <c r="AB70" s="317"/>
      <c r="AC70" s="315"/>
      <c r="AD70" s="316"/>
      <c r="AE70" s="317"/>
      <c r="AF70" s="317"/>
      <c r="AG70" s="318"/>
      <c r="AH70" s="480">
        <f>IF(V70="賃金で算定",V71+Z71-AD71,0)</f>
        <v>0</v>
      </c>
      <c r="AI70" s="481"/>
      <c r="AJ70" s="481"/>
      <c r="AK70" s="482"/>
      <c r="AL70" s="305"/>
      <c r="AM70" s="306"/>
      <c r="AN70" s="360"/>
      <c r="AO70" s="361"/>
      <c r="AP70" s="361"/>
      <c r="AQ70" s="361"/>
      <c r="AR70" s="361"/>
      <c r="AS70" s="319"/>
      <c r="AV70" s="24" t="str">
        <f>IF(OR(O70="",Q70=""),"", IF(O70&lt;20,DATE(O70+118,Q70,IF(S70="",1,S70)),DATE(O70+88,Q70,IF(S70="",1,S70))))</f>
        <v/>
      </c>
      <c r="AW70" s="25" t="str">
        <f>IF(AV70&lt;=設定シート!C$15,"昔",IF(AV70&lt;=設定シート!E$15,"上",IF(AV70&lt;=設定シート!G$15,"中","下")))</f>
        <v>下</v>
      </c>
      <c r="AX70" s="9">
        <f>IF(AV70&lt;=設定シート!$E$36,5,IF(AV70&lt;=設定シート!$I$36,7,IF(AV70&lt;=設定シート!$M$36,9,11)))</f>
        <v>11</v>
      </c>
      <c r="AY70" s="307"/>
      <c r="AZ70" s="308"/>
      <c r="BA70" s="309">
        <f t="shared" ref="BA70" si="22">AN70</f>
        <v>0</v>
      </c>
      <c r="BB70" s="308"/>
      <c r="BC70" s="308"/>
      <c r="BO70" s="1">
        <f>IF(O70&lt;=VALUE(概算年度),O70+2018,O70+1988)</f>
        <v>2018</v>
      </c>
      <c r="BP70" s="1" t="b">
        <f>IF(BO70=2019,1)</f>
        <v>0</v>
      </c>
      <c r="BQ70" s="3">
        <f>IF(BO70&lt;=2018,1)</f>
        <v>1</v>
      </c>
      <c r="BR70" s="3" t="b">
        <f>IF(BO70&gt;=2020,1)</f>
        <v>0</v>
      </c>
      <c r="BS70" s="3" t="b">
        <f>IF(AND(O70=31,Q70=1,O71=31),1,IF(AND(O70=31,Q70=2,O71=31),2,IF(AND(O70=31,Q70=3,O71=31),3,IF(AND(O70=31,Q70=4,O71=31),4,IF(AND(O70&gt;VALUE(概算年度),O70&lt;31,O71=31),5)))))</f>
        <v>0</v>
      </c>
      <c r="BT70" s="3" t="b">
        <f>IF(OR(O70=31,O70=1),IF(AND(O71=1,OR(Q70=1,Q70=2,Q70=3,Q70=4,Q70=5)),1,IF(AND(O71=1,Q70=6),6,IF(AND(O71=1,Q70=7),7,IF(AND(O71=1,Q70=8),8,IF(AND(O71=1,Q70=9),9,IF(AND(O71=1,Q70=10),10,IF(AND(O71=1,Q70=11),11,IF(AND(O71=1,Q70=12),12)))))))),IF(O71=1,13))</f>
        <v>0</v>
      </c>
      <c r="BU70" s="3" t="b">
        <f>IF(AND(VALUE(概算年度)='報告書（事業主控）'!O70,VALUE(概算年度)='報告書（事業主控）'!O71),IF('報告書（事業主控）'!Q70=1,1,IF('報告書（事業主控）'!Q70=2,2,IF('報告書（事業主控）'!Q70=3,3))))</f>
        <v>0</v>
      </c>
      <c r="BV70" s="3"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ht="18" customHeight="1">
      <c r="B71" s="472"/>
      <c r="C71" s="473"/>
      <c r="D71" s="473"/>
      <c r="E71" s="473"/>
      <c r="F71" s="473"/>
      <c r="G71" s="473"/>
      <c r="H71" s="473"/>
      <c r="I71" s="474"/>
      <c r="J71" s="472"/>
      <c r="K71" s="473"/>
      <c r="L71" s="473"/>
      <c r="M71" s="473"/>
      <c r="N71" s="476"/>
      <c r="O71" s="99"/>
      <c r="P71" s="11" t="s">
        <v>0</v>
      </c>
      <c r="Q71" s="23"/>
      <c r="R71" s="11" t="s">
        <v>1</v>
      </c>
      <c r="S71" s="100"/>
      <c r="T71" s="483" t="s">
        <v>21</v>
      </c>
      <c r="U71" s="483"/>
      <c r="V71" s="457"/>
      <c r="W71" s="458"/>
      <c r="X71" s="458"/>
      <c r="Y71" s="459"/>
      <c r="Z71" s="457"/>
      <c r="AA71" s="458"/>
      <c r="AB71" s="458"/>
      <c r="AC71" s="458"/>
      <c r="AD71" s="460"/>
      <c r="AE71" s="461"/>
      <c r="AF71" s="461"/>
      <c r="AG71" s="462"/>
      <c r="AH71" s="463">
        <f>IF(V70="賃金で算定",0,V71+Z71-AD71)</f>
        <v>0</v>
      </c>
      <c r="AI71" s="463"/>
      <c r="AJ71" s="463"/>
      <c r="AK71" s="464"/>
      <c r="AL71" s="465">
        <f>IF(V70="賃金で算定","賃金で算定",IF(OR(V71=0,$F78="",AV70=""),0,IF(AW70="昔",VLOOKUP($F78,労務比率,AX70,FALSE),IF(AW70="上",VLOOKUP($F78,労務比率,AX70,FALSE),IF(AW70="中",VLOOKUP($F78,労務比率,AX70,FALSE),VLOOKUP($F78,労務比率,AX70,FALSE))))))</f>
        <v>0</v>
      </c>
      <c r="AM71" s="466"/>
      <c r="AN71" s="467">
        <f>IF(V70="賃金で算定",0,INT(AH71*AL71/100))</f>
        <v>0</v>
      </c>
      <c r="AO71" s="468"/>
      <c r="AP71" s="468"/>
      <c r="AQ71" s="468"/>
      <c r="AR71" s="468"/>
      <c r="AS71" s="236"/>
      <c r="AV71" s="24"/>
      <c r="AW71" s="25"/>
      <c r="AY71" s="174">
        <f t="shared" ref="AY71" si="23">AH71</f>
        <v>0</v>
      </c>
      <c r="AZ71" s="173">
        <f>IF(AV70&lt;=設定シート!C$85,AH71,IF(AND(AV70&gt;=設定シート!E$85,AV70&lt;=設定シート!G$85),AH71*105/108,AH71))</f>
        <v>0</v>
      </c>
      <c r="BA71" s="172"/>
      <c r="BB71" s="173">
        <f t="shared" ref="BB71" si="24">IF($AL71="賃金で算定",0,INT(AY71*$AL71/100))</f>
        <v>0</v>
      </c>
      <c r="BC71" s="173">
        <f>IF(AY71=AZ71,BB71,AZ71*$AL71/100)</f>
        <v>0</v>
      </c>
      <c r="BL71" s="22">
        <f>IF(AY71=AZ71,0,1)</f>
        <v>0</v>
      </c>
      <c r="BM71" s="22" t="str">
        <f>IF(BL71=1,AL71,"")</f>
        <v/>
      </c>
    </row>
    <row r="72" spans="2:74" ht="18" customHeight="1">
      <c r="B72" s="469"/>
      <c r="C72" s="470"/>
      <c r="D72" s="470"/>
      <c r="E72" s="470"/>
      <c r="F72" s="470"/>
      <c r="G72" s="470"/>
      <c r="H72" s="470"/>
      <c r="I72" s="471"/>
      <c r="J72" s="469"/>
      <c r="K72" s="470"/>
      <c r="L72" s="470"/>
      <c r="M72" s="470"/>
      <c r="N72" s="475"/>
      <c r="O72" s="298"/>
      <c r="P72" s="276" t="s">
        <v>31</v>
      </c>
      <c r="Q72" s="299"/>
      <c r="R72" s="276" t="s">
        <v>1</v>
      </c>
      <c r="S72" s="300"/>
      <c r="T72" s="477" t="s">
        <v>371</v>
      </c>
      <c r="U72" s="477"/>
      <c r="V72" s="478"/>
      <c r="W72" s="479"/>
      <c r="X72" s="479"/>
      <c r="Y72" s="339"/>
      <c r="Z72" s="316"/>
      <c r="AA72" s="317"/>
      <c r="AB72" s="317"/>
      <c r="AC72" s="315"/>
      <c r="AD72" s="316"/>
      <c r="AE72" s="317"/>
      <c r="AF72" s="317"/>
      <c r="AG72" s="318"/>
      <c r="AH72" s="480">
        <f>IF(V72="賃金で算定",V73+Z73-AD73,0)</f>
        <v>0</v>
      </c>
      <c r="AI72" s="481"/>
      <c r="AJ72" s="481"/>
      <c r="AK72" s="482"/>
      <c r="AL72" s="305"/>
      <c r="AM72" s="306"/>
      <c r="AN72" s="360"/>
      <c r="AO72" s="361"/>
      <c r="AP72" s="361"/>
      <c r="AQ72" s="361"/>
      <c r="AR72" s="361"/>
      <c r="AS72" s="319"/>
      <c r="AV72" s="24" t="str">
        <f>IF(OR(O72="",Q72=""),"", IF(O72&lt;20,DATE(O72+118,Q72,IF(S72="",1,S72)),DATE(O72+88,Q72,IF(S72="",1,S72))))</f>
        <v/>
      </c>
      <c r="AW72" s="25" t="str">
        <f>IF(AV72&lt;=設定シート!C$15,"昔",IF(AV72&lt;=設定シート!E$15,"上",IF(AV72&lt;=設定シート!G$15,"中","下")))</f>
        <v>下</v>
      </c>
      <c r="AX72" s="9">
        <f>IF(AV72&lt;=設定シート!$E$36,5,IF(AV72&lt;=設定シート!$I$36,7,IF(AV72&lt;=設定シート!$M$36,9,11)))</f>
        <v>11</v>
      </c>
      <c r="AY72" s="307"/>
      <c r="AZ72" s="308"/>
      <c r="BA72" s="309">
        <f t="shared" ref="BA72" si="25">AN72</f>
        <v>0</v>
      </c>
      <c r="BB72" s="308"/>
      <c r="BC72" s="308"/>
      <c r="BO72" s="1">
        <f>IF(O72&lt;=VALUE(概算年度),O72+2018,O72+1988)</f>
        <v>2018</v>
      </c>
      <c r="BP72" s="1" t="b">
        <f>IF(BO72=2019,1)</f>
        <v>0</v>
      </c>
      <c r="BQ72" s="3">
        <f>IF(BO72&lt;=2018,1)</f>
        <v>1</v>
      </c>
      <c r="BR72" s="3" t="b">
        <f>IF(BO72&gt;=2020,1)</f>
        <v>0</v>
      </c>
      <c r="BS72" s="3" t="b">
        <f>IF(AND(O72=31,Q72=1,O73=31),1,IF(AND(O72=31,Q72=2,O73=31),2,IF(AND(O72=31,Q72=3,O73=31),3,IF(AND(O72=31,Q72=4,O73=31),4,IF(AND(O72&gt;VALUE(概算年度),O72&lt;31,O73=31),5)))))</f>
        <v>0</v>
      </c>
      <c r="BT72" s="3" t="b">
        <f>IF(OR(O72=31,O72=1),IF(AND(O73=1,OR(Q72=1,Q72=2,Q72=3,Q72=4,Q72=5)),1,IF(AND(O73=1,Q72=6),6,IF(AND(O73=1,Q72=7),7,IF(AND(O73=1,Q72=8),8,IF(AND(O73=1,Q72=9),9,IF(AND(O73=1,Q72=10),10,IF(AND(O73=1,Q72=11),11,IF(AND(O73=1,Q72=12),12)))))))),IF(O73=1,13))</f>
        <v>0</v>
      </c>
      <c r="BU72" s="3" t="b">
        <f>IF(AND(VALUE(概算年度)='報告書（事業主控）'!O72,VALUE(概算年度)='報告書（事業主控）'!O73),IF('報告書（事業主控）'!Q72=1,1,IF('報告書（事業主控）'!Q72=2,2,IF('報告書（事業主控）'!Q72=3,3))))</f>
        <v>0</v>
      </c>
      <c r="BV72" s="3"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ht="18" customHeight="1">
      <c r="B73" s="472"/>
      <c r="C73" s="473"/>
      <c r="D73" s="473"/>
      <c r="E73" s="473"/>
      <c r="F73" s="473"/>
      <c r="G73" s="473"/>
      <c r="H73" s="473"/>
      <c r="I73" s="474"/>
      <c r="J73" s="472"/>
      <c r="K73" s="473"/>
      <c r="L73" s="473"/>
      <c r="M73" s="473"/>
      <c r="N73" s="476"/>
      <c r="O73" s="99"/>
      <c r="P73" s="11" t="s">
        <v>0</v>
      </c>
      <c r="Q73" s="23"/>
      <c r="R73" s="11" t="s">
        <v>1</v>
      </c>
      <c r="S73" s="100"/>
      <c r="T73" s="483" t="s">
        <v>21</v>
      </c>
      <c r="U73" s="483"/>
      <c r="V73" s="457"/>
      <c r="W73" s="458"/>
      <c r="X73" s="458"/>
      <c r="Y73" s="459"/>
      <c r="Z73" s="457"/>
      <c r="AA73" s="458"/>
      <c r="AB73" s="458"/>
      <c r="AC73" s="458"/>
      <c r="AD73" s="460"/>
      <c r="AE73" s="461"/>
      <c r="AF73" s="461"/>
      <c r="AG73" s="462"/>
      <c r="AH73" s="463">
        <f>IF(V72="賃金で算定",0,V73+Z73-AD73)</f>
        <v>0</v>
      </c>
      <c r="AI73" s="463"/>
      <c r="AJ73" s="463"/>
      <c r="AK73" s="464"/>
      <c r="AL73" s="465">
        <f>IF(V72="賃金で算定","賃金で算定",IF(OR(V73=0,$F78="",AV72=""),0,IF(AW72="昔",VLOOKUP($F78,労務比率,AX72,FALSE),IF(AW72="上",VLOOKUP($F78,労務比率,AX72,FALSE),IF(AW72="中",VLOOKUP($F78,労務比率,AX72,FALSE),VLOOKUP($F78,労務比率,AX72,FALSE))))))</f>
        <v>0</v>
      </c>
      <c r="AM73" s="466"/>
      <c r="AN73" s="467">
        <f>IF(V72="賃金で算定",0,INT(AH73*AL73/100))</f>
        <v>0</v>
      </c>
      <c r="AO73" s="468"/>
      <c r="AP73" s="468"/>
      <c r="AQ73" s="468"/>
      <c r="AR73" s="468"/>
      <c r="AS73" s="236"/>
      <c r="AV73" s="24"/>
      <c r="AW73" s="25"/>
      <c r="AY73" s="174">
        <f t="shared" ref="AY73" si="26">AH73</f>
        <v>0</v>
      </c>
      <c r="AZ73" s="173">
        <f>IF(AV72&lt;=設定シート!C$85,AH73,IF(AND(AV72&gt;=設定シート!E$85,AV72&lt;=設定シート!G$85),AH73*105/108,AH73))</f>
        <v>0</v>
      </c>
      <c r="BA73" s="172"/>
      <c r="BB73" s="173">
        <f t="shared" ref="BB73" si="27">IF($AL73="賃金で算定",0,INT(AY73*$AL73/100))</f>
        <v>0</v>
      </c>
      <c r="BC73" s="173">
        <f>IF(AY73=AZ73,BB73,AZ73*$AL73/100)</f>
        <v>0</v>
      </c>
      <c r="BL73" s="22">
        <f>IF(AY73=AZ73,0,1)</f>
        <v>0</v>
      </c>
      <c r="BM73" s="22" t="str">
        <f>IF(BL73=1,AL73,"")</f>
        <v/>
      </c>
    </row>
    <row r="74" spans="2:74" ht="18" customHeight="1">
      <c r="B74" s="469"/>
      <c r="C74" s="470"/>
      <c r="D74" s="470"/>
      <c r="E74" s="470"/>
      <c r="F74" s="470"/>
      <c r="G74" s="470"/>
      <c r="H74" s="470"/>
      <c r="I74" s="471"/>
      <c r="J74" s="469"/>
      <c r="K74" s="470"/>
      <c r="L74" s="470"/>
      <c r="M74" s="470"/>
      <c r="N74" s="475"/>
      <c r="O74" s="298"/>
      <c r="P74" s="276" t="s">
        <v>31</v>
      </c>
      <c r="Q74" s="299"/>
      <c r="R74" s="276" t="s">
        <v>1</v>
      </c>
      <c r="S74" s="300"/>
      <c r="T74" s="477" t="s">
        <v>371</v>
      </c>
      <c r="U74" s="477"/>
      <c r="V74" s="478"/>
      <c r="W74" s="479"/>
      <c r="X74" s="479"/>
      <c r="Y74" s="339"/>
      <c r="Z74" s="316"/>
      <c r="AA74" s="317"/>
      <c r="AB74" s="317"/>
      <c r="AC74" s="315"/>
      <c r="AD74" s="316"/>
      <c r="AE74" s="317"/>
      <c r="AF74" s="317"/>
      <c r="AG74" s="318"/>
      <c r="AH74" s="480">
        <f>IF(V74="賃金で算定",V75+Z75-AD75,0)</f>
        <v>0</v>
      </c>
      <c r="AI74" s="481"/>
      <c r="AJ74" s="481"/>
      <c r="AK74" s="482"/>
      <c r="AL74" s="305"/>
      <c r="AM74" s="306"/>
      <c r="AN74" s="360"/>
      <c r="AO74" s="361"/>
      <c r="AP74" s="361"/>
      <c r="AQ74" s="361"/>
      <c r="AR74" s="361"/>
      <c r="AS74" s="319"/>
      <c r="AV74" s="24" t="str">
        <f>IF(OR(O74="",Q74=""),"", IF(O74&lt;20,DATE(O74+118,Q74,IF(S74="",1,S74)),DATE(O74+88,Q74,IF(S74="",1,S74))))</f>
        <v/>
      </c>
      <c r="AW74" s="25" t="str">
        <f>IF(AV74&lt;=設定シート!C$15,"昔",IF(AV74&lt;=設定シート!E$15,"上",IF(AV74&lt;=設定シート!G$15,"中","下")))</f>
        <v>下</v>
      </c>
      <c r="AX74" s="9">
        <f>IF(AV74&lt;=設定シート!$E$36,5,IF(AV74&lt;=設定シート!$I$36,7,IF(AV74&lt;=設定シート!$M$36,9,11)))</f>
        <v>11</v>
      </c>
      <c r="AY74" s="307"/>
      <c r="AZ74" s="308"/>
      <c r="BA74" s="309">
        <f t="shared" ref="BA74" si="28">AN74</f>
        <v>0</v>
      </c>
      <c r="BB74" s="308"/>
      <c r="BC74" s="308"/>
      <c r="BO74" s="1">
        <f>IF(O74&lt;=VALUE(概算年度),O74+2018,O74+1988)</f>
        <v>2018</v>
      </c>
      <c r="BP74" s="1" t="b">
        <f>IF(BO74=2019,1)</f>
        <v>0</v>
      </c>
      <c r="BQ74" s="3">
        <f>IF(BO74&lt;=2018,1)</f>
        <v>1</v>
      </c>
      <c r="BR74" s="3" t="b">
        <f>IF(BO74&gt;=2020,1)</f>
        <v>0</v>
      </c>
      <c r="BS74" s="3" t="b">
        <f>IF(AND(O74=31,Q74=1,O75=31),1,IF(AND(O74=31,Q74=2,O75=31),2,IF(AND(O74=31,Q74=3,O75=31),3,IF(AND(O74=31,Q74=4,O75=31),4,IF(AND(O74&gt;VALUE(概算年度),O74&lt;31,O75=31),5)))))</f>
        <v>0</v>
      </c>
      <c r="BT74" s="3" t="b">
        <f>IF(OR(O74=31,O74=1),IF(AND(O75=1,OR(Q74=1,Q74=2,Q74=3,Q74=4,Q74=5)),1,IF(AND(O75=1,Q74=6),6,IF(AND(O75=1,Q74=7),7,IF(AND(O75=1,Q74=8),8,IF(AND(O75=1,Q74=9),9,IF(AND(O75=1,Q74=10),10,IF(AND(O75=1,Q74=11),11,IF(AND(O75=1,Q74=12),12)))))))),IF(O75=1,13))</f>
        <v>0</v>
      </c>
      <c r="BU74" s="3" t="b">
        <f>IF(AND(VALUE(概算年度)='報告書（事業主控）'!O74,VALUE(概算年度)='報告書（事業主控）'!O75),IF('報告書（事業主控）'!Q74=1,1,IF('報告書（事業主控）'!Q74=2,2,IF('報告書（事業主控）'!Q74=3,3))))</f>
        <v>0</v>
      </c>
      <c r="BV74" s="3"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ht="18" customHeight="1">
      <c r="B75" s="472"/>
      <c r="C75" s="473"/>
      <c r="D75" s="473"/>
      <c r="E75" s="473"/>
      <c r="F75" s="473"/>
      <c r="G75" s="473"/>
      <c r="H75" s="473"/>
      <c r="I75" s="474"/>
      <c r="J75" s="472"/>
      <c r="K75" s="473"/>
      <c r="L75" s="473"/>
      <c r="M75" s="473"/>
      <c r="N75" s="476"/>
      <c r="O75" s="99"/>
      <c r="P75" s="11" t="s">
        <v>0</v>
      </c>
      <c r="Q75" s="23"/>
      <c r="R75" s="11" t="s">
        <v>1</v>
      </c>
      <c r="S75" s="100"/>
      <c r="T75" s="483" t="s">
        <v>21</v>
      </c>
      <c r="U75" s="483"/>
      <c r="V75" s="457"/>
      <c r="W75" s="458"/>
      <c r="X75" s="458"/>
      <c r="Y75" s="459"/>
      <c r="Z75" s="457"/>
      <c r="AA75" s="458"/>
      <c r="AB75" s="458"/>
      <c r="AC75" s="458"/>
      <c r="AD75" s="460"/>
      <c r="AE75" s="461"/>
      <c r="AF75" s="461"/>
      <c r="AG75" s="462"/>
      <c r="AH75" s="463">
        <f>IF(V74="賃金で算定",0,V75+Z75-AD75)</f>
        <v>0</v>
      </c>
      <c r="AI75" s="463"/>
      <c r="AJ75" s="463"/>
      <c r="AK75" s="464"/>
      <c r="AL75" s="465">
        <f>IF(V74="賃金で算定","賃金で算定",IF(OR(V75=0,$F78="",AV74=""),0,IF(AW74="昔",VLOOKUP($F78,労務比率,AX74,FALSE),IF(AW74="上",VLOOKUP($F78,労務比率,AX74,FALSE),IF(AW74="中",VLOOKUP($F78,労務比率,AX74,FALSE),VLOOKUP($F78,労務比率,AX74,FALSE))))))</f>
        <v>0</v>
      </c>
      <c r="AM75" s="466"/>
      <c r="AN75" s="467">
        <f>IF(V74="賃金で算定",0,INT(AH75*AL75/100))</f>
        <v>0</v>
      </c>
      <c r="AO75" s="468"/>
      <c r="AP75" s="468"/>
      <c r="AQ75" s="468"/>
      <c r="AR75" s="468"/>
      <c r="AS75" s="236"/>
      <c r="AV75" s="24"/>
      <c r="AW75" s="25"/>
      <c r="AY75" s="174">
        <f t="shared" ref="AY75" si="29">AH75</f>
        <v>0</v>
      </c>
      <c r="AZ75" s="173">
        <f>IF(AV74&lt;=設定シート!C$85,AH75,IF(AND(AV74&gt;=設定シート!E$85,AV74&lt;=設定シート!G$85),AH75*105/108,AH75))</f>
        <v>0</v>
      </c>
      <c r="BA75" s="172"/>
      <c r="BB75" s="173">
        <f t="shared" ref="BB75" si="30">IF($AL75="賃金で算定",0,INT(AY75*$AL75/100))</f>
        <v>0</v>
      </c>
      <c r="BC75" s="173">
        <f>IF(AY75=AZ75,BB75,AZ75*$AL75/100)</f>
        <v>0</v>
      </c>
      <c r="BL75" s="22">
        <f>IF(AY75=AZ75,0,1)</f>
        <v>0</v>
      </c>
      <c r="BM75" s="22" t="str">
        <f>IF(BL75=1,AL75,"")</f>
        <v/>
      </c>
    </row>
    <row r="76" spans="2:74" ht="18" customHeight="1">
      <c r="B76" s="469"/>
      <c r="C76" s="470"/>
      <c r="D76" s="470"/>
      <c r="E76" s="470"/>
      <c r="F76" s="470"/>
      <c r="G76" s="470"/>
      <c r="H76" s="470"/>
      <c r="I76" s="471"/>
      <c r="J76" s="469"/>
      <c r="K76" s="470"/>
      <c r="L76" s="470"/>
      <c r="M76" s="470"/>
      <c r="N76" s="475"/>
      <c r="O76" s="298"/>
      <c r="P76" s="276" t="s">
        <v>31</v>
      </c>
      <c r="Q76" s="299"/>
      <c r="R76" s="276" t="s">
        <v>1</v>
      </c>
      <c r="S76" s="300"/>
      <c r="T76" s="477" t="s">
        <v>371</v>
      </c>
      <c r="U76" s="477"/>
      <c r="V76" s="478"/>
      <c r="W76" s="479"/>
      <c r="X76" s="479"/>
      <c r="Y76" s="339"/>
      <c r="Z76" s="316"/>
      <c r="AA76" s="317"/>
      <c r="AB76" s="317"/>
      <c r="AC76" s="315"/>
      <c r="AD76" s="316"/>
      <c r="AE76" s="317"/>
      <c r="AF76" s="317"/>
      <c r="AG76" s="318"/>
      <c r="AH76" s="480">
        <f>IF(V76="賃金で算定",V77+Z77-AD77,0)</f>
        <v>0</v>
      </c>
      <c r="AI76" s="481"/>
      <c r="AJ76" s="481"/>
      <c r="AK76" s="482"/>
      <c r="AL76" s="305"/>
      <c r="AM76" s="306"/>
      <c r="AN76" s="360"/>
      <c r="AO76" s="361"/>
      <c r="AP76" s="361"/>
      <c r="AQ76" s="361"/>
      <c r="AR76" s="361"/>
      <c r="AS76" s="319"/>
      <c r="AV76" s="24" t="str">
        <f>IF(OR(O76="",Q76=""),"", IF(O76&lt;20,DATE(O76+118,Q76,IF(S76="",1,S76)),DATE(O76+88,Q76,IF(S76="",1,S76))))</f>
        <v/>
      </c>
      <c r="AW76" s="25" t="str">
        <f>IF(AV76&lt;=設定シート!C$15,"昔",IF(AV76&lt;=設定シート!E$15,"上",IF(AV76&lt;=設定シート!G$15,"中","下")))</f>
        <v>下</v>
      </c>
      <c r="AX76" s="9">
        <f>IF(AV76&lt;=設定シート!$E$36,5,IF(AV76&lt;=設定シート!$I$36,7,IF(AV76&lt;=設定シート!$M$36,9,11)))</f>
        <v>11</v>
      </c>
      <c r="AY76" s="307"/>
      <c r="AZ76" s="308"/>
      <c r="BA76" s="309">
        <f t="shared" ref="BA76" si="31">AN76</f>
        <v>0</v>
      </c>
      <c r="BB76" s="308"/>
      <c r="BC76" s="308"/>
      <c r="BO76" s="1">
        <f>IF(O76&lt;=VALUE(概算年度),O76+2018,O76+1988)</f>
        <v>2018</v>
      </c>
      <c r="BP76" s="1" t="b">
        <f>IF(BO76=2019,1)</f>
        <v>0</v>
      </c>
      <c r="BQ76" s="3">
        <f>IF(BO76&lt;=2018,1)</f>
        <v>1</v>
      </c>
      <c r="BR76" s="3" t="b">
        <f>IF(BO76&gt;=2020,1)</f>
        <v>0</v>
      </c>
      <c r="BS76" s="3" t="b">
        <f>IF(AND(O76=31,Q76=1,O77=31),1,IF(AND(O76=31,Q76=2,O77=31),2,IF(AND(O76=31,Q76=3,O77=31),3,IF(AND(O76=31,Q76=4,O77=31),4,IF(AND(O76&gt;VALUE(概算年度),O76&lt;31,O77=31),5)))))</f>
        <v>0</v>
      </c>
      <c r="BT76" s="3" t="b">
        <f>IF(OR(O76=31,O76=1),IF(AND(O77=1,OR(Q76=1,Q76=2,Q76=3,Q76=4,Q76=5)),1,IF(AND(O77=1,Q76=6),6,IF(AND(O77=1,Q76=7),7,IF(AND(O77=1,Q76=8),8,IF(AND(O77=1,Q76=9),9,IF(AND(O77=1,Q76=10),10,IF(AND(O77=1,Q76=11),11,IF(AND(O77=1,Q76=12),12)))))))),IF(O77=1,13))</f>
        <v>0</v>
      </c>
      <c r="BU76" s="3" t="b">
        <f>IF(AND(VALUE(概算年度)='報告書（事業主控）'!O76,VALUE(概算年度)='報告書（事業主控）'!O77),IF('報告書（事業主控）'!Q76=1,1,IF('報告書（事業主控）'!Q76=2,2,IF('報告書（事業主控）'!Q76=3,3))))</f>
        <v>0</v>
      </c>
      <c r="BV76" s="3"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ht="18" customHeight="1">
      <c r="B77" s="472"/>
      <c r="C77" s="473"/>
      <c r="D77" s="473"/>
      <c r="E77" s="473"/>
      <c r="F77" s="473"/>
      <c r="G77" s="473"/>
      <c r="H77" s="473"/>
      <c r="I77" s="474"/>
      <c r="J77" s="472"/>
      <c r="K77" s="473"/>
      <c r="L77" s="473"/>
      <c r="M77" s="473"/>
      <c r="N77" s="476"/>
      <c r="O77" s="99"/>
      <c r="P77" s="11" t="s">
        <v>0</v>
      </c>
      <c r="Q77" s="23"/>
      <c r="R77" s="11" t="s">
        <v>1</v>
      </c>
      <c r="S77" s="100"/>
      <c r="T77" s="483" t="s">
        <v>21</v>
      </c>
      <c r="U77" s="483"/>
      <c r="V77" s="457"/>
      <c r="W77" s="458"/>
      <c r="X77" s="458"/>
      <c r="Y77" s="459"/>
      <c r="Z77" s="457"/>
      <c r="AA77" s="458"/>
      <c r="AB77" s="458"/>
      <c r="AC77" s="458"/>
      <c r="AD77" s="460"/>
      <c r="AE77" s="461"/>
      <c r="AF77" s="461"/>
      <c r="AG77" s="462"/>
      <c r="AH77" s="467">
        <f>IF(V76="賃金で算定",0,V77+Z77-AD77)</f>
        <v>0</v>
      </c>
      <c r="AI77" s="468"/>
      <c r="AJ77" s="468"/>
      <c r="AK77" s="488"/>
      <c r="AL77" s="465">
        <f>IF(V76="賃金で算定","賃金で算定",IF(OR(V77=0,$F78="",AV76=""),0,IF(AW76="昔",VLOOKUP($F78,労務比率,AX76,FALSE),IF(AW76="上",VLOOKUP($F78,労務比率,AX76,FALSE),IF(AW76="中",VLOOKUP($F78,労務比率,AX76,FALSE),VLOOKUP($F78,労務比率,AX76,FALSE))))))</f>
        <v>0</v>
      </c>
      <c r="AM77" s="466"/>
      <c r="AN77" s="467">
        <f>IF(V76="賃金で算定",0,INT(AH77*AL77/100))</f>
        <v>0</v>
      </c>
      <c r="AO77" s="468"/>
      <c r="AP77" s="468"/>
      <c r="AQ77" s="468"/>
      <c r="AR77" s="468"/>
      <c r="AS77" s="236"/>
      <c r="AV77" s="24"/>
      <c r="AW77" s="25"/>
      <c r="AY77" s="174">
        <f t="shared" ref="AY77" si="32">AH77</f>
        <v>0</v>
      </c>
      <c r="AZ77" s="173">
        <f>IF(AV76&lt;=設定シート!C$85,AH77,IF(AND(AV76&gt;=設定シート!E$85,AV76&lt;=設定シート!G$85),AH77*105/108,AH77))</f>
        <v>0</v>
      </c>
      <c r="BA77" s="172"/>
      <c r="BB77" s="173">
        <f t="shared" ref="BB77" si="33">IF($AL77="賃金で算定",0,INT(AY77*$AL77/100))</f>
        <v>0</v>
      </c>
      <c r="BC77" s="173">
        <f>IF(AY77=AZ77,BB77,AZ77*$AL77/100)</f>
        <v>0</v>
      </c>
      <c r="BL77" s="22">
        <f>IF(AY77=AZ77,0,1)</f>
        <v>0</v>
      </c>
      <c r="BM77" s="22" t="str">
        <f>IF(BL77=1,AL77,"")</f>
        <v/>
      </c>
    </row>
    <row r="78" spans="2:74" ht="18" customHeight="1">
      <c r="B78" s="372" t="s">
        <v>343</v>
      </c>
      <c r="C78" s="489"/>
      <c r="D78" s="489"/>
      <c r="E78" s="490"/>
      <c r="F78" s="570"/>
      <c r="G78" s="498"/>
      <c r="H78" s="498"/>
      <c r="I78" s="498"/>
      <c r="J78" s="498"/>
      <c r="K78" s="498"/>
      <c r="L78" s="498"/>
      <c r="M78" s="498"/>
      <c r="N78" s="499"/>
      <c r="O78" s="372" t="s">
        <v>344</v>
      </c>
      <c r="P78" s="489"/>
      <c r="Q78" s="489"/>
      <c r="R78" s="489"/>
      <c r="S78" s="489"/>
      <c r="T78" s="489"/>
      <c r="U78" s="490"/>
      <c r="V78" s="573">
        <f>AH78</f>
        <v>0</v>
      </c>
      <c r="W78" s="574"/>
      <c r="X78" s="574"/>
      <c r="Y78" s="575"/>
      <c r="Z78" s="316"/>
      <c r="AA78" s="317"/>
      <c r="AB78" s="317"/>
      <c r="AC78" s="315"/>
      <c r="AD78" s="316"/>
      <c r="AE78" s="317"/>
      <c r="AF78" s="317"/>
      <c r="AG78" s="315"/>
      <c r="AH78" s="480">
        <f>AH60+AH62+AH64+AH66+AH68+AH70+AH72+AH74+AH76</f>
        <v>0</v>
      </c>
      <c r="AI78" s="481"/>
      <c r="AJ78" s="481"/>
      <c r="AK78" s="482"/>
      <c r="AL78" s="283"/>
      <c r="AM78" s="285"/>
      <c r="AN78" s="480">
        <f>AN60+AN62+AN64+AN66+AN68+AN70+AN72+AN74+AN76</f>
        <v>0</v>
      </c>
      <c r="AO78" s="481"/>
      <c r="AP78" s="481"/>
      <c r="AQ78" s="481"/>
      <c r="AR78" s="481"/>
      <c r="AS78" s="319"/>
      <c r="AW78" s="25"/>
      <c r="AY78" s="307"/>
      <c r="AZ78" s="324"/>
      <c r="BA78" s="325">
        <f>BA60+BA62+BA64+BA66+BA68+BA70+BA72+BA74+BA76</f>
        <v>0</v>
      </c>
      <c r="BB78" s="309">
        <f>BB61+BB63+BB65+BB67+BB69+BB71+BB73+BB75+BB77</f>
        <v>0</v>
      </c>
      <c r="BC78" s="309">
        <f>SUMIF(BL61:BL77,0,BC61:BC77)+ROUNDDOWN(ROUNDDOWN(BL78*105/108,0)*BM78/100,0)</f>
        <v>0</v>
      </c>
      <c r="BL78" s="22">
        <f>SUMIF(BL61:BL77,1,AH61:AK77)</f>
        <v>0</v>
      </c>
      <c r="BM78" s="22">
        <f>IF(COUNT(BM61:BM77)=0,0,SUM(BM61:BM77)/COUNT(BM61:BM77))</f>
        <v>0</v>
      </c>
      <c r="BV78" s="3"/>
    </row>
    <row r="79" spans="2:74" ht="18" customHeight="1">
      <c r="B79" s="491"/>
      <c r="C79" s="492"/>
      <c r="D79" s="492"/>
      <c r="E79" s="493"/>
      <c r="F79" s="571"/>
      <c r="G79" s="501"/>
      <c r="H79" s="501"/>
      <c r="I79" s="501"/>
      <c r="J79" s="501"/>
      <c r="K79" s="501"/>
      <c r="L79" s="501"/>
      <c r="M79" s="501"/>
      <c r="N79" s="502"/>
      <c r="O79" s="491"/>
      <c r="P79" s="492"/>
      <c r="Q79" s="492"/>
      <c r="R79" s="492"/>
      <c r="S79" s="492"/>
      <c r="T79" s="492"/>
      <c r="U79" s="493"/>
      <c r="V79" s="484">
        <f>V61+V63+V65+V67+V69+V71+V73+V75+V77-V78</f>
        <v>0</v>
      </c>
      <c r="W79" s="463"/>
      <c r="X79" s="463"/>
      <c r="Y79" s="464"/>
      <c r="Z79" s="484">
        <f>Z61+Z63+Z65+Z67+Z69+Z71+Z73+Z75+Z77</f>
        <v>0</v>
      </c>
      <c r="AA79" s="463"/>
      <c r="AB79" s="463"/>
      <c r="AC79" s="463"/>
      <c r="AD79" s="484">
        <f>AD61+AD63+AD65+AD67+AD69+AD71+AD73+AD75+AD77</f>
        <v>0</v>
      </c>
      <c r="AE79" s="463"/>
      <c r="AF79" s="463"/>
      <c r="AG79" s="463"/>
      <c r="AH79" s="484">
        <f>AY79</f>
        <v>0</v>
      </c>
      <c r="AI79" s="463"/>
      <c r="AJ79" s="463"/>
      <c r="AK79" s="463"/>
      <c r="AL79" s="287"/>
      <c r="AM79" s="288"/>
      <c r="AN79" s="484">
        <f>BB79</f>
        <v>0</v>
      </c>
      <c r="AO79" s="463"/>
      <c r="AP79" s="463"/>
      <c r="AQ79" s="463"/>
      <c r="AR79" s="463"/>
      <c r="AS79" s="340"/>
      <c r="AW79" s="25"/>
      <c r="AY79" s="326">
        <f>AY61+AY63+AY65+AY67+AY69+AY71+AY73+AY75+AY77</f>
        <v>0</v>
      </c>
      <c r="AZ79" s="327"/>
      <c r="BA79" s="327"/>
      <c r="BB79" s="328">
        <f>BB78</f>
        <v>0</v>
      </c>
      <c r="BC79" s="329"/>
    </row>
    <row r="80" spans="2:74" ht="18" customHeight="1">
      <c r="B80" s="494"/>
      <c r="C80" s="495"/>
      <c r="D80" s="495"/>
      <c r="E80" s="496"/>
      <c r="F80" s="572"/>
      <c r="G80" s="503"/>
      <c r="H80" s="503"/>
      <c r="I80" s="503"/>
      <c r="J80" s="503"/>
      <c r="K80" s="503"/>
      <c r="L80" s="503"/>
      <c r="M80" s="503"/>
      <c r="N80" s="504"/>
      <c r="O80" s="494"/>
      <c r="P80" s="495"/>
      <c r="Q80" s="495"/>
      <c r="R80" s="495"/>
      <c r="S80" s="495"/>
      <c r="T80" s="495"/>
      <c r="U80" s="496"/>
      <c r="V80" s="467"/>
      <c r="W80" s="468"/>
      <c r="X80" s="468"/>
      <c r="Y80" s="488"/>
      <c r="Z80" s="467"/>
      <c r="AA80" s="468"/>
      <c r="AB80" s="468"/>
      <c r="AC80" s="468"/>
      <c r="AD80" s="467"/>
      <c r="AE80" s="468"/>
      <c r="AF80" s="468"/>
      <c r="AG80" s="468"/>
      <c r="AH80" s="467">
        <f>AZ80</f>
        <v>0</v>
      </c>
      <c r="AI80" s="468"/>
      <c r="AJ80" s="468"/>
      <c r="AK80" s="488"/>
      <c r="AL80" s="237"/>
      <c r="AM80" s="238"/>
      <c r="AN80" s="467">
        <f>BC80</f>
        <v>0</v>
      </c>
      <c r="AO80" s="468"/>
      <c r="AP80" s="468"/>
      <c r="AQ80" s="468"/>
      <c r="AR80" s="468"/>
      <c r="AS80" s="236"/>
      <c r="AU80" s="101"/>
      <c r="AW80" s="25"/>
      <c r="AY80" s="176"/>
      <c r="AZ80" s="177">
        <f>IF(AZ61+AZ63+AZ65+AZ67+AZ69+AZ71+AZ73+AZ75+AZ77=AY79,0,ROUNDDOWN(AZ61+AZ63+AZ65+AZ67+AZ69+AZ71+AZ73+AZ75+AZ77,0))</f>
        <v>0</v>
      </c>
      <c r="BA80" s="175"/>
      <c r="BB80" s="175"/>
      <c r="BC80" s="177">
        <f>IF(BC78=BB79,0,BC78)</f>
        <v>0</v>
      </c>
    </row>
    <row r="81" spans="30:49" ht="18" customHeight="1">
      <c r="AD81" s="1" t="str">
        <f>IF(AND($F78="",$V78+$V79&gt;0),"事業の種類を選択してください。","")</f>
        <v/>
      </c>
      <c r="AN81" s="362">
        <f>IF(AN78=0,0,AN78+IF(AN80=0,AN79,AN80))</f>
        <v>0</v>
      </c>
      <c r="AO81" s="362"/>
      <c r="AP81" s="362"/>
      <c r="AQ81" s="362"/>
      <c r="AR81" s="362"/>
      <c r="AW81" s="25"/>
    </row>
    <row r="82" spans="30:49" ht="31.9" customHeight="1">
      <c r="AN82" s="30"/>
      <c r="AO82" s="30"/>
      <c r="AP82" s="30"/>
      <c r="AQ82" s="30"/>
      <c r="AR82" s="30"/>
      <c r="AW82" s="25"/>
    </row>
    <row r="83" spans="30:49" ht="0" hidden="1" customHeight="1"/>
    <row r="84" spans="30:49" ht="0" hidden="1" customHeight="1"/>
    <row r="85" spans="30:49" ht="0" hidden="1" customHeight="1"/>
    <row r="86" spans="30:49" ht="0" hidden="1" customHeight="1"/>
    <row r="87" spans="30:49" ht="0" hidden="1" customHeight="1"/>
    <row r="88" spans="30:49" ht="0" hidden="1" customHeight="1"/>
    <row r="89" spans="30:49" ht="0" hidden="1" customHeight="1"/>
    <row r="90" spans="30:49" ht="0" hidden="1" customHeight="1"/>
    <row r="91" spans="30:49" ht="0" hidden="1" customHeight="1"/>
    <row r="92" spans="30:49" ht="0" hidden="1" customHeight="1"/>
    <row r="93" spans="30:49" ht="0" hidden="1" customHeight="1"/>
    <row r="94" spans="30:49" ht="0" hidden="1" customHeight="1"/>
    <row r="95" spans="30:49" ht="0" hidden="1" customHeight="1"/>
    <row r="96" spans="30:49"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row r="105" ht="0" hidden="1" customHeight="1"/>
    <row r="106" ht="0" hidden="1" customHeight="1"/>
    <row r="107" ht="0" hidden="1" customHeight="1"/>
    <row r="108" ht="0" hidden="1" customHeight="1"/>
    <row r="109" ht="0" hidden="1" customHeight="1"/>
    <row r="110" ht="0" hidden="1" customHeight="1"/>
    <row r="111" ht="0" hidden="1" customHeight="1"/>
    <row r="112" ht="0" hidden="1" customHeight="1"/>
    <row r="113" ht="0" hidden="1" customHeight="1"/>
    <row r="114" ht="0" hidden="1" customHeight="1"/>
    <row r="115" ht="0" hidden="1" customHeight="1"/>
    <row r="116" ht="0" hidden="1" customHeight="1"/>
    <row r="117" ht="0" hidden="1" customHeight="1"/>
    <row r="118" ht="0" hidden="1" customHeight="1"/>
    <row r="119" ht="0" hidden="1" customHeight="1"/>
    <row r="120" ht="0" hidden="1" customHeight="1"/>
    <row r="121" ht="0" hidden="1" customHeight="1"/>
    <row r="122" ht="0" hidden="1" customHeight="1"/>
    <row r="123" ht="0" hidden="1" customHeight="1"/>
    <row r="124" ht="0" hidden="1" customHeight="1"/>
    <row r="125" ht="0" hidden="1" customHeight="1"/>
    <row r="126" ht="0" hidden="1" customHeight="1"/>
    <row r="127" ht="0" hidden="1" customHeight="1"/>
    <row r="128" ht="0" hidden="1" customHeight="1"/>
    <row r="129" ht="0" hidden="1" customHeight="1"/>
    <row r="130" ht="0" hidden="1" customHeight="1"/>
    <row r="131" ht="0" hidden="1" customHeight="1"/>
    <row r="132" ht="0" hidden="1" customHeight="1"/>
    <row r="133" ht="0" hidden="1" customHeight="1"/>
    <row r="134" ht="0" hidden="1" customHeight="1"/>
    <row r="135" ht="0" hidden="1" customHeight="1"/>
    <row r="136" ht="0" hidden="1" customHeight="1"/>
    <row r="137" ht="0" hidden="1" customHeight="1"/>
    <row r="138" ht="0" hidden="1" customHeight="1"/>
    <row r="139" ht="0" hidden="1" customHeight="1"/>
    <row r="140" ht="0" hidden="1" customHeight="1"/>
    <row r="141" ht="0" hidden="1" customHeight="1"/>
    <row r="142" ht="0" hidden="1" customHeight="1"/>
    <row r="143" ht="0" hidden="1" customHeight="1"/>
    <row r="144" ht="0" hidden="1" customHeight="1"/>
    <row r="145" ht="0" hidden="1" customHeight="1"/>
    <row r="146" ht="0" hidden="1" customHeight="1"/>
    <row r="147" ht="0" hidden="1" customHeight="1"/>
    <row r="148" ht="0" hidden="1" customHeight="1"/>
    <row r="149" ht="0" hidden="1" customHeight="1"/>
    <row r="150" ht="0" hidden="1" customHeight="1"/>
    <row r="151" ht="0" hidden="1" customHeight="1"/>
    <row r="152" ht="0" hidden="1" customHeight="1"/>
    <row r="153" ht="0" hidden="1" customHeight="1"/>
    <row r="154" ht="0" hidden="1" customHeight="1"/>
    <row r="155" ht="0" hidden="1" customHeight="1"/>
    <row r="156" ht="0" hidden="1" customHeight="1"/>
    <row r="157" ht="0" hidden="1" customHeight="1"/>
    <row r="158" ht="0" hidden="1" customHeight="1"/>
    <row r="159" ht="0" hidden="1" customHeight="1"/>
    <row r="160" ht="0" hidden="1" customHeight="1"/>
    <row r="161" ht="0" hidden="1" customHeight="1"/>
    <row r="162" ht="0" hidden="1" customHeight="1"/>
    <row r="163" ht="0" hidden="1" customHeight="1"/>
    <row r="164" ht="0" hidden="1" customHeight="1"/>
    <row r="165" ht="0" hidden="1" customHeight="1"/>
    <row r="166" ht="0" hidden="1" customHeight="1"/>
    <row r="167" ht="0" hidden="1" customHeight="1"/>
    <row r="168" ht="0" hidden="1" customHeight="1"/>
    <row r="169" ht="0" hidden="1" customHeight="1"/>
    <row r="170" ht="0" hidden="1" customHeight="1"/>
    <row r="171" ht="0" hidden="1" customHeight="1"/>
    <row r="172" ht="0" hidden="1" customHeight="1"/>
    <row r="173" ht="0" hidden="1" customHeight="1"/>
    <row r="174" ht="0" hidden="1" customHeight="1"/>
    <row r="175" ht="0" hidden="1" customHeight="1"/>
    <row r="176" ht="0" hidden="1" customHeight="1"/>
    <row r="177" ht="0" hidden="1" customHeight="1"/>
    <row r="178" ht="0" hidden="1" customHeight="1"/>
    <row r="179" ht="0" hidden="1" customHeight="1"/>
    <row r="180" ht="0" hidden="1" customHeight="1"/>
    <row r="181" ht="0" hidden="1" customHeight="1"/>
    <row r="182" ht="0" hidden="1" customHeight="1"/>
    <row r="183" ht="0" hidden="1" customHeight="1"/>
    <row r="184" ht="0" hidden="1" customHeight="1"/>
    <row r="185" ht="0" hidden="1" customHeight="1"/>
    <row r="186" ht="0" hidden="1" customHeight="1"/>
    <row r="187" ht="0" hidden="1" customHeight="1"/>
    <row r="188" ht="0" hidden="1" customHeight="1"/>
    <row r="189" ht="0" hidden="1" customHeight="1"/>
    <row r="190" ht="0" hidden="1" customHeight="1"/>
    <row r="191" ht="0" hidden="1" customHeight="1"/>
    <row r="192" ht="0" hidden="1" customHeight="1"/>
    <row r="193" ht="0" hidden="1" customHeight="1"/>
    <row r="194" ht="0" hidden="1" customHeight="1"/>
    <row r="195" ht="0" hidden="1" customHeight="1"/>
    <row r="196" ht="0" hidden="1" customHeight="1"/>
    <row r="197" ht="0" hidden="1" customHeight="1"/>
    <row r="198" ht="0" hidden="1" customHeight="1"/>
    <row r="199" ht="0" hidden="1" customHeight="1"/>
    <row r="200" ht="0" hidden="1" customHeight="1"/>
    <row r="201" ht="0" hidden="1" customHeight="1"/>
    <row r="202" ht="0" hidden="1" customHeight="1"/>
    <row r="203" ht="0" hidden="1" customHeight="1"/>
    <row r="204" ht="0" hidden="1" customHeight="1"/>
    <row r="205" ht="0" hidden="1" customHeight="1"/>
    <row r="206" ht="0" hidden="1" customHeight="1"/>
    <row r="207" ht="0" hidden="1" customHeight="1"/>
    <row r="208" ht="0" hidden="1" customHeight="1"/>
    <row r="209" ht="0" hidden="1" customHeight="1"/>
    <row r="210" ht="0" hidden="1" customHeight="1"/>
    <row r="211" ht="0" hidden="1" customHeight="1"/>
    <row r="212" ht="0" hidden="1" customHeight="1"/>
    <row r="213" ht="0" hidden="1" customHeight="1"/>
    <row r="214" ht="0" hidden="1" customHeight="1"/>
    <row r="215" ht="0" hidden="1" customHeight="1"/>
    <row r="216" ht="0" hidden="1" customHeight="1"/>
    <row r="217" ht="0" hidden="1" customHeight="1"/>
    <row r="218" ht="0" hidden="1" customHeight="1"/>
    <row r="219" ht="0" hidden="1" customHeight="1"/>
    <row r="220" ht="0" hidden="1" customHeight="1"/>
    <row r="221" ht="0" hidden="1" customHeight="1"/>
    <row r="222" ht="0" hidden="1" customHeight="1"/>
    <row r="223" ht="0" hidden="1" customHeight="1"/>
    <row r="224" ht="0" hidden="1" customHeight="1"/>
    <row r="225" ht="0" hidden="1" customHeight="1"/>
    <row r="226" ht="0" hidden="1" customHeight="1"/>
    <row r="227" ht="0" hidden="1" customHeight="1"/>
    <row r="228" ht="0" hidden="1" customHeight="1"/>
    <row r="229" ht="0" hidden="1" customHeight="1"/>
    <row r="230" ht="0" hidden="1" customHeight="1"/>
    <row r="231" ht="0" hidden="1" customHeight="1"/>
    <row r="232" ht="0" hidden="1" customHeight="1"/>
    <row r="233" ht="0" hidden="1" customHeight="1"/>
    <row r="234" ht="0" hidden="1" customHeight="1"/>
    <row r="235" ht="0" hidden="1" customHeight="1"/>
    <row r="236" ht="0" hidden="1" customHeight="1"/>
    <row r="237" ht="0" hidden="1" customHeight="1"/>
    <row r="238" ht="0" hidden="1" customHeight="1"/>
    <row r="239" ht="0" hidden="1" customHeight="1"/>
    <row r="240" ht="0" hidden="1" customHeight="1"/>
    <row r="241" ht="0" hidden="1" customHeight="1"/>
    <row r="242" ht="0" hidden="1" customHeight="1"/>
    <row r="243" ht="0" hidden="1" customHeight="1"/>
    <row r="244" ht="0" hidden="1" customHeight="1"/>
    <row r="245" ht="0" hidden="1" customHeight="1"/>
    <row r="246" ht="0" hidden="1" customHeight="1"/>
    <row r="247" ht="0" hidden="1" customHeight="1"/>
    <row r="248" ht="0" hidden="1" customHeight="1"/>
    <row r="249" ht="0" hidden="1" customHeight="1"/>
    <row r="250" ht="0" hidden="1" customHeight="1"/>
    <row r="251" ht="0" hidden="1" customHeight="1"/>
    <row r="252" ht="0" hidden="1" customHeight="1"/>
    <row r="253" ht="0" hidden="1" customHeight="1"/>
    <row r="254" ht="0" hidden="1" customHeight="1"/>
    <row r="255" ht="0" hidden="1" customHeight="1"/>
    <row r="256" ht="0" hidden="1" customHeight="1"/>
    <row r="257" ht="0" hidden="1" customHeight="1"/>
    <row r="258" ht="0" hidden="1" customHeight="1"/>
    <row r="259" ht="0" hidden="1" customHeight="1"/>
    <row r="260" ht="0" hidden="1" customHeight="1"/>
    <row r="261" ht="0" hidden="1" customHeight="1"/>
    <row r="262" ht="0" hidden="1" customHeight="1"/>
    <row r="263" ht="0" hidden="1" customHeight="1"/>
    <row r="264" ht="0" hidden="1" customHeight="1"/>
    <row r="265" ht="0" hidden="1" customHeight="1"/>
    <row r="266" ht="0" hidden="1" customHeight="1"/>
    <row r="267" ht="0" hidden="1" customHeight="1"/>
    <row r="268" ht="0" hidden="1" customHeight="1"/>
    <row r="269" ht="0" hidden="1" customHeight="1"/>
    <row r="270" ht="0" hidden="1" customHeight="1"/>
    <row r="271" ht="0" hidden="1" customHeight="1"/>
    <row r="272" ht="0" hidden="1" customHeight="1"/>
    <row r="273" ht="0" hidden="1" customHeight="1"/>
    <row r="274" ht="0" hidden="1" customHeight="1"/>
    <row r="275" ht="0" hidden="1" customHeight="1"/>
    <row r="276" ht="0" hidden="1" customHeight="1"/>
    <row r="277" ht="0" hidden="1" customHeight="1"/>
    <row r="278" ht="0" hidden="1" customHeight="1"/>
    <row r="279" ht="0" hidden="1" customHeight="1"/>
    <row r="280" ht="0" hidden="1" customHeight="1"/>
    <row r="281" ht="0" hidden="1" customHeight="1"/>
    <row r="282" ht="0" hidden="1" customHeight="1"/>
    <row r="283" ht="0" hidden="1" customHeight="1"/>
    <row r="284" ht="0" hidden="1" customHeight="1"/>
    <row r="285" ht="0" hidden="1" customHeight="1"/>
    <row r="286" ht="0" hidden="1" customHeight="1"/>
    <row r="287" ht="0" hidden="1" customHeight="1"/>
    <row r="288" ht="0" hidden="1" customHeight="1"/>
    <row r="289" ht="0" hidden="1" customHeight="1"/>
    <row r="290" ht="0" hidden="1" customHeight="1"/>
    <row r="291" ht="0" hidden="1" customHeight="1"/>
    <row r="292" ht="0" hidden="1" customHeight="1"/>
    <row r="293" ht="0" hidden="1" customHeight="1"/>
    <row r="294" ht="0" hidden="1" customHeight="1"/>
    <row r="295" ht="0" hidden="1" customHeight="1"/>
    <row r="296" ht="0" hidden="1" customHeight="1"/>
    <row r="297" ht="0" hidden="1" customHeight="1"/>
    <row r="298" ht="0" hidden="1" customHeight="1"/>
    <row r="299" ht="0" hidden="1" customHeight="1"/>
    <row r="300" ht="0" hidden="1" customHeight="1"/>
    <row r="301" ht="0" hidden="1" customHeight="1"/>
    <row r="302" ht="0" hidden="1" customHeight="1"/>
    <row r="303" ht="0" hidden="1" customHeight="1"/>
    <row r="304" ht="0" hidden="1" customHeight="1"/>
    <row r="305" ht="0" hidden="1" customHeight="1"/>
    <row r="306" ht="0" hidden="1" customHeight="1"/>
    <row r="307" ht="0" hidden="1" customHeight="1"/>
    <row r="308" ht="0" hidden="1" customHeight="1"/>
    <row r="309" ht="0" hidden="1" customHeight="1"/>
    <row r="310" ht="0" hidden="1" customHeight="1"/>
    <row r="311" ht="0" hidden="1" customHeight="1"/>
    <row r="312" ht="0" hidden="1" customHeight="1"/>
    <row r="313" ht="0" hidden="1" customHeight="1"/>
    <row r="314" ht="0" hidden="1" customHeight="1"/>
    <row r="315" ht="0" hidden="1" customHeight="1"/>
    <row r="316" ht="0" hidden="1" customHeight="1"/>
    <row r="317" ht="0" hidden="1" customHeight="1"/>
    <row r="318" ht="0" hidden="1" customHeight="1"/>
    <row r="319" ht="0" hidden="1" customHeight="1"/>
    <row r="320" ht="0" hidden="1" customHeight="1"/>
    <row r="321" ht="0" hidden="1" customHeight="1"/>
    <row r="322" ht="0" hidden="1" customHeight="1"/>
    <row r="323" ht="0" hidden="1" customHeight="1"/>
    <row r="324" ht="0" hidden="1" customHeight="1"/>
    <row r="325" ht="0" hidden="1" customHeight="1"/>
    <row r="326" ht="0" hidden="1" customHeight="1"/>
    <row r="327" ht="0" hidden="1" customHeight="1"/>
    <row r="328" ht="0" hidden="1" customHeight="1"/>
    <row r="329" ht="0" hidden="1" customHeight="1"/>
    <row r="330" ht="0" hidden="1" customHeight="1"/>
    <row r="331" ht="0" hidden="1" customHeight="1"/>
    <row r="332" ht="0" hidden="1" customHeight="1"/>
    <row r="333" ht="0" hidden="1" customHeight="1"/>
    <row r="334" ht="0" hidden="1" customHeight="1"/>
    <row r="335" ht="0" hidden="1" customHeight="1"/>
    <row r="336" ht="0" hidden="1" customHeight="1"/>
    <row r="337" ht="0" hidden="1" customHeight="1"/>
    <row r="338" ht="0" hidden="1" customHeight="1"/>
    <row r="339" ht="0" hidden="1" customHeight="1"/>
    <row r="340" ht="0" hidden="1" customHeight="1"/>
    <row r="341" ht="0" hidden="1" customHeight="1"/>
    <row r="342" ht="0" hidden="1" customHeight="1"/>
    <row r="343" ht="0" hidden="1" customHeight="1"/>
    <row r="344" ht="0" hidden="1" customHeight="1"/>
    <row r="345" ht="0" hidden="1" customHeight="1"/>
    <row r="346" ht="0" hidden="1" customHeight="1"/>
    <row r="347" ht="0" hidden="1" customHeight="1"/>
    <row r="348" ht="0" hidden="1" customHeight="1"/>
    <row r="349" ht="0" hidden="1" customHeight="1"/>
    <row r="350" ht="0" hidden="1" customHeight="1"/>
    <row r="351" ht="0" hidden="1" customHeight="1"/>
    <row r="352" ht="0" hidden="1" customHeight="1"/>
    <row r="353" ht="0" hidden="1" customHeight="1"/>
    <row r="354" ht="0" hidden="1" customHeight="1"/>
    <row r="355" ht="0" hidden="1" customHeight="1"/>
    <row r="356" ht="0" hidden="1" customHeight="1"/>
    <row r="357" ht="0" hidden="1" customHeight="1"/>
    <row r="358" ht="0" hidden="1" customHeight="1"/>
    <row r="359" ht="0" hidden="1" customHeight="1"/>
    <row r="360" ht="0" hidden="1" customHeight="1"/>
    <row r="361" ht="0" hidden="1" customHeight="1"/>
    <row r="362" ht="0" hidden="1" customHeight="1"/>
    <row r="363" ht="0" hidden="1" customHeight="1"/>
    <row r="364" ht="0" hidden="1" customHeight="1"/>
    <row r="365" ht="0" hidden="1" customHeight="1"/>
    <row r="366" ht="0" hidden="1" customHeight="1"/>
    <row r="367" ht="0" hidden="1" customHeight="1"/>
    <row r="368" ht="0" hidden="1" customHeight="1"/>
    <row r="369" ht="0" hidden="1" customHeight="1"/>
    <row r="370" ht="0" hidden="1" customHeight="1"/>
    <row r="371" ht="0" hidden="1" customHeight="1"/>
    <row r="372" ht="0" hidden="1" customHeight="1"/>
    <row r="373" ht="0" hidden="1" customHeight="1"/>
    <row r="374" ht="0" hidden="1" customHeight="1"/>
    <row r="375" ht="0" hidden="1" customHeight="1"/>
    <row r="376" ht="0" hidden="1" customHeight="1"/>
    <row r="377" ht="0" hidden="1" customHeight="1"/>
    <row r="378" ht="0" hidden="1" customHeight="1"/>
    <row r="379" ht="0" hidden="1" customHeight="1"/>
    <row r="380" ht="0" hidden="1" customHeight="1"/>
    <row r="381" ht="0" hidden="1" customHeight="1"/>
    <row r="382" ht="0" hidden="1" customHeight="1"/>
    <row r="383" ht="0" hidden="1" customHeight="1"/>
    <row r="384" ht="0" hidden="1" customHeight="1"/>
    <row r="385" ht="0" hidden="1" customHeight="1"/>
    <row r="386" ht="0" hidden="1" customHeight="1"/>
    <row r="387" ht="0" hidden="1" customHeight="1"/>
    <row r="388" ht="0" hidden="1" customHeight="1"/>
    <row r="389" ht="0" hidden="1" customHeight="1"/>
    <row r="390" ht="0" hidden="1" customHeight="1"/>
    <row r="391" ht="0" hidden="1" customHeight="1"/>
    <row r="392" ht="0" hidden="1" customHeight="1"/>
    <row r="393" ht="0" hidden="1" customHeight="1"/>
    <row r="394" ht="0" hidden="1" customHeight="1"/>
    <row r="395" ht="0" hidden="1" customHeight="1"/>
    <row r="396" ht="0" hidden="1" customHeight="1"/>
    <row r="397" ht="0" hidden="1" customHeight="1"/>
    <row r="398" ht="0" hidden="1" customHeight="1"/>
    <row r="399" ht="0" hidden="1" customHeight="1"/>
    <row r="400" ht="0" hidden="1" customHeight="1"/>
    <row r="401" ht="0" hidden="1" customHeight="1"/>
    <row r="402" ht="0" hidden="1" customHeight="1"/>
    <row r="403" ht="0" hidden="1" customHeight="1"/>
    <row r="404" ht="0" hidden="1" customHeight="1"/>
    <row r="405" ht="0" hidden="1" customHeight="1"/>
    <row r="406" ht="0" hidden="1" customHeight="1"/>
    <row r="407" ht="0" hidden="1" customHeight="1"/>
    <row r="408" ht="0" hidden="1" customHeight="1"/>
    <row r="409" ht="0" hidden="1" customHeight="1"/>
    <row r="410" ht="0" hidden="1" customHeight="1"/>
    <row r="411" ht="0" hidden="1" customHeight="1"/>
    <row r="412" ht="0" hidden="1" customHeight="1"/>
    <row r="413" ht="0" hidden="1" customHeight="1"/>
    <row r="414" ht="0" hidden="1" customHeight="1"/>
    <row r="415" ht="0" hidden="1" customHeight="1"/>
    <row r="416" ht="0" hidden="1" customHeight="1"/>
    <row r="417" ht="0" hidden="1" customHeight="1"/>
    <row r="418" ht="0" hidden="1" customHeight="1"/>
    <row r="419" ht="0" hidden="1" customHeight="1"/>
    <row r="420" ht="0" hidden="1" customHeight="1"/>
    <row r="421" ht="0" hidden="1" customHeight="1"/>
    <row r="422" ht="0" hidden="1" customHeight="1"/>
    <row r="423" ht="0" hidden="1" customHeight="1"/>
    <row r="424" ht="0" hidden="1" customHeight="1"/>
    <row r="425" ht="0" hidden="1" customHeight="1"/>
    <row r="426" ht="0" hidden="1" customHeight="1"/>
    <row r="427" ht="0" hidden="1" customHeight="1"/>
    <row r="428" ht="0" hidden="1" customHeight="1"/>
    <row r="429" ht="0" hidden="1" customHeight="1"/>
    <row r="430" ht="0" hidden="1" customHeight="1"/>
    <row r="431" ht="0" hidden="1" customHeight="1"/>
    <row r="432" ht="0" hidden="1" customHeight="1"/>
    <row r="433" ht="0" hidden="1" customHeight="1"/>
    <row r="434" ht="0" hidden="1" customHeight="1"/>
    <row r="435" ht="0" hidden="1" customHeight="1"/>
    <row r="436" ht="0" hidden="1" customHeight="1"/>
    <row r="437" ht="0" hidden="1" customHeight="1"/>
    <row r="438" ht="0" hidden="1" customHeight="1"/>
    <row r="439" ht="0" hidden="1" customHeight="1"/>
    <row r="440" ht="0" hidden="1" customHeight="1"/>
    <row r="441" ht="0" hidden="1" customHeight="1"/>
    <row r="442" ht="0" hidden="1" customHeight="1"/>
    <row r="443" ht="0" hidden="1" customHeight="1"/>
    <row r="444" ht="0" hidden="1" customHeight="1"/>
    <row r="445" ht="0" hidden="1" customHeight="1"/>
    <row r="446" ht="0" hidden="1" customHeight="1"/>
    <row r="447" ht="0" hidden="1" customHeight="1"/>
    <row r="448" ht="0" hidden="1" customHeight="1"/>
    <row r="449" ht="0" hidden="1" customHeight="1"/>
    <row r="450" ht="0" hidden="1" customHeight="1"/>
    <row r="451" ht="0" hidden="1" customHeight="1"/>
    <row r="452" ht="0" hidden="1" customHeight="1"/>
    <row r="453" ht="0" hidden="1" customHeight="1"/>
    <row r="454" ht="0" hidden="1" customHeight="1"/>
    <row r="455" ht="0" hidden="1" customHeight="1"/>
    <row r="456" ht="0" hidden="1" customHeight="1"/>
    <row r="457" ht="0" hidden="1" customHeight="1"/>
    <row r="458" ht="0" hidden="1" customHeight="1"/>
    <row r="459" ht="0" hidden="1" customHeight="1"/>
    <row r="460" ht="0" hidden="1" customHeight="1"/>
    <row r="461" ht="0" hidden="1" customHeight="1"/>
    <row r="462" ht="0" hidden="1" customHeight="1"/>
    <row r="463" ht="0" hidden="1" customHeight="1"/>
    <row r="464" ht="0" hidden="1" customHeight="1"/>
    <row r="465" ht="0" hidden="1" customHeight="1"/>
    <row r="466" ht="0" hidden="1" customHeight="1"/>
    <row r="467" ht="0" hidden="1" customHeight="1"/>
    <row r="468" ht="0" hidden="1" customHeight="1"/>
    <row r="469" ht="0" hidden="1" customHeight="1"/>
    <row r="470" ht="0" hidden="1" customHeight="1"/>
    <row r="471" ht="0" hidden="1" customHeight="1"/>
    <row r="472" ht="0" hidden="1" customHeight="1"/>
    <row r="473" ht="0" hidden="1" customHeight="1"/>
    <row r="474" ht="0" hidden="1" customHeight="1"/>
    <row r="475" ht="0" hidden="1" customHeight="1"/>
    <row r="476" ht="0" hidden="1" customHeight="1"/>
    <row r="477" ht="0" hidden="1" customHeight="1"/>
    <row r="478" ht="0" hidden="1" customHeight="1"/>
    <row r="479" ht="0" hidden="1" customHeight="1"/>
    <row r="480" ht="0" hidden="1" customHeight="1"/>
    <row r="481" ht="0" hidden="1" customHeight="1"/>
    <row r="482" ht="0" hidden="1" customHeight="1"/>
    <row r="483" ht="0" hidden="1" customHeight="1"/>
    <row r="484" ht="0" hidden="1" customHeight="1"/>
    <row r="485" ht="0" hidden="1" customHeight="1"/>
    <row r="486" ht="0" hidden="1" customHeight="1"/>
    <row r="487" ht="0" hidden="1" customHeight="1"/>
    <row r="488" ht="0" hidden="1" customHeight="1"/>
    <row r="489" ht="0" hidden="1" customHeight="1"/>
    <row r="490" ht="0" hidden="1" customHeight="1"/>
    <row r="491" ht="0" hidden="1" customHeight="1"/>
    <row r="492" ht="0" hidden="1" customHeight="1"/>
    <row r="493" ht="0" hidden="1" customHeight="1"/>
    <row r="494" ht="0" hidden="1" customHeight="1"/>
    <row r="495" ht="0" hidden="1" customHeight="1"/>
    <row r="496" ht="0" hidden="1" customHeight="1"/>
    <row r="497" ht="0" hidden="1" customHeight="1"/>
    <row r="498" ht="0" hidden="1" customHeight="1"/>
    <row r="499" ht="0" hidden="1" customHeight="1"/>
    <row r="500" ht="0" hidden="1" customHeight="1"/>
    <row r="501" ht="0" hidden="1" customHeight="1"/>
    <row r="502" ht="0" hidden="1" customHeight="1"/>
    <row r="503" ht="0" hidden="1" customHeight="1"/>
    <row r="504" ht="0" hidden="1" customHeight="1"/>
    <row r="505" ht="0" hidden="1" customHeight="1"/>
    <row r="506" ht="0" hidden="1" customHeight="1"/>
    <row r="507" ht="0" hidden="1" customHeight="1"/>
    <row r="508" ht="0" hidden="1" customHeight="1"/>
    <row r="509" ht="0" hidden="1" customHeight="1"/>
    <row r="510" ht="0" hidden="1" customHeight="1"/>
    <row r="511" ht="0" hidden="1" customHeight="1"/>
    <row r="512" ht="0" hidden="1" customHeight="1"/>
    <row r="513" ht="0" hidden="1" customHeight="1"/>
    <row r="514" ht="0" hidden="1" customHeight="1"/>
    <row r="515" ht="0" hidden="1" customHeight="1"/>
    <row r="516" ht="0" hidden="1" customHeight="1"/>
    <row r="517" ht="0" hidden="1" customHeight="1"/>
    <row r="518" ht="0" hidden="1" customHeight="1"/>
    <row r="519" ht="0" hidden="1" customHeight="1"/>
    <row r="520" ht="0" hidden="1" customHeight="1"/>
    <row r="521" ht="0" hidden="1" customHeight="1"/>
    <row r="522" ht="0" hidden="1" customHeight="1"/>
    <row r="523" ht="0" hidden="1" customHeight="1"/>
    <row r="524" ht="0" hidden="1" customHeight="1"/>
    <row r="525" ht="0" hidden="1" customHeight="1"/>
    <row r="526" ht="0" hidden="1" customHeight="1"/>
    <row r="527" ht="0" hidden="1" customHeight="1"/>
    <row r="528" ht="0" hidden="1" customHeight="1"/>
    <row r="529" ht="0" hidden="1" customHeight="1"/>
    <row r="530" ht="0" hidden="1" customHeight="1"/>
    <row r="531" ht="0" hidden="1" customHeight="1"/>
    <row r="532" ht="0" hidden="1" customHeight="1"/>
    <row r="533" ht="0" hidden="1" customHeight="1"/>
    <row r="534" ht="0" hidden="1" customHeight="1"/>
    <row r="535" ht="0" hidden="1" customHeight="1"/>
    <row r="536" ht="0" hidden="1" customHeight="1"/>
    <row r="537" ht="0" hidden="1" customHeight="1"/>
    <row r="538" ht="0" hidden="1" customHeight="1"/>
    <row r="539" ht="0" hidden="1" customHeight="1"/>
    <row r="540" ht="0" hidden="1" customHeight="1"/>
    <row r="541" ht="0" hidden="1" customHeight="1"/>
    <row r="542" ht="0" hidden="1" customHeight="1"/>
    <row r="543" ht="0" hidden="1" customHeight="1"/>
    <row r="544" ht="0" hidden="1" customHeight="1"/>
    <row r="545" ht="0" hidden="1" customHeight="1"/>
    <row r="546" ht="0" hidden="1" customHeight="1"/>
    <row r="547" ht="0" hidden="1" customHeight="1"/>
    <row r="548" ht="0" hidden="1" customHeight="1"/>
    <row r="549" ht="0" hidden="1" customHeight="1"/>
    <row r="550" ht="0" hidden="1" customHeight="1"/>
    <row r="551" ht="0" hidden="1" customHeight="1"/>
    <row r="552" ht="0" hidden="1" customHeight="1"/>
    <row r="553" ht="0" hidden="1" customHeight="1"/>
    <row r="554" ht="0" hidden="1" customHeight="1"/>
    <row r="555" ht="0" hidden="1" customHeight="1"/>
    <row r="556" ht="0" hidden="1" customHeight="1"/>
    <row r="557" ht="0" hidden="1" customHeight="1"/>
    <row r="558" ht="0" hidden="1" customHeight="1"/>
    <row r="559" ht="0" hidden="1" customHeight="1"/>
    <row r="560" ht="0" hidden="1" customHeight="1"/>
    <row r="561" ht="0" hidden="1" customHeight="1"/>
    <row r="562" ht="0" hidden="1" customHeight="1"/>
    <row r="563" ht="0" hidden="1" customHeight="1"/>
    <row r="564" ht="0" hidden="1" customHeight="1"/>
    <row r="565" ht="0" hidden="1" customHeight="1"/>
    <row r="566" ht="0" hidden="1" customHeight="1"/>
    <row r="567" ht="0" hidden="1" customHeight="1"/>
    <row r="568" ht="0" hidden="1" customHeight="1"/>
    <row r="569" ht="0" hidden="1" customHeight="1"/>
    <row r="570" ht="0" hidden="1" customHeight="1"/>
    <row r="571" ht="0" hidden="1" customHeight="1"/>
    <row r="572" ht="0" hidden="1" customHeight="1"/>
    <row r="573" ht="0" hidden="1" customHeight="1"/>
    <row r="574" ht="0" hidden="1" customHeight="1"/>
    <row r="575" ht="0" hidden="1" customHeight="1"/>
    <row r="576" ht="0" hidden="1" customHeight="1"/>
    <row r="577" ht="0" hidden="1" customHeight="1"/>
    <row r="578" ht="0" hidden="1" customHeight="1"/>
    <row r="579" ht="0" hidden="1" customHeight="1"/>
    <row r="580" ht="0" hidden="1" customHeight="1"/>
    <row r="581" ht="0" hidden="1" customHeight="1"/>
    <row r="582" ht="0" hidden="1" customHeight="1"/>
    <row r="583" ht="0" hidden="1" customHeight="1"/>
    <row r="584" ht="0" hidden="1" customHeight="1"/>
    <row r="585" ht="0" hidden="1" customHeight="1"/>
    <row r="586" ht="0" hidden="1" customHeight="1"/>
    <row r="587" ht="0" hidden="1" customHeight="1"/>
    <row r="588" ht="0" hidden="1" customHeight="1"/>
    <row r="589" ht="0" hidden="1" customHeight="1"/>
    <row r="590" ht="0" hidden="1" customHeight="1"/>
    <row r="591" ht="0" hidden="1" customHeight="1"/>
    <row r="592" ht="0" hidden="1" customHeight="1"/>
    <row r="593" ht="0" hidden="1" customHeight="1"/>
    <row r="594" ht="0" hidden="1" customHeight="1"/>
    <row r="595" ht="0" hidden="1" customHeight="1"/>
    <row r="596" ht="0" hidden="1" customHeight="1"/>
    <row r="597" ht="0" hidden="1" customHeight="1"/>
    <row r="598" ht="0" hidden="1" customHeight="1"/>
    <row r="599" ht="0" hidden="1" customHeight="1"/>
    <row r="600" ht="0" hidden="1" customHeight="1"/>
    <row r="601" ht="0" hidden="1" customHeight="1"/>
    <row r="602" ht="0" hidden="1" customHeight="1"/>
    <row r="603" ht="0" hidden="1" customHeight="1"/>
    <row r="604" ht="0" hidden="1" customHeight="1"/>
    <row r="605" ht="0" hidden="1" customHeight="1"/>
    <row r="606" ht="0" hidden="1" customHeight="1"/>
    <row r="607" ht="0" hidden="1" customHeight="1"/>
    <row r="608" ht="0" hidden="1" customHeight="1"/>
    <row r="609" ht="0" hidden="1" customHeight="1"/>
    <row r="610" ht="0" hidden="1" customHeight="1"/>
    <row r="611" ht="0" hidden="1" customHeight="1"/>
    <row r="612" ht="0" hidden="1" customHeight="1"/>
    <row r="613" ht="0" hidden="1" customHeight="1"/>
    <row r="614" ht="0" hidden="1" customHeight="1"/>
    <row r="615" ht="0" hidden="1" customHeight="1"/>
    <row r="616" ht="0" hidden="1" customHeight="1"/>
    <row r="617" ht="0" hidden="1" customHeight="1"/>
    <row r="618" ht="0" hidden="1" customHeight="1"/>
    <row r="619" ht="0" hidden="1" customHeight="1"/>
    <row r="620" ht="0" hidden="1" customHeight="1"/>
    <row r="621" ht="0" hidden="1" customHeight="1"/>
    <row r="622" ht="0" hidden="1" customHeight="1"/>
    <row r="623" ht="0" hidden="1" customHeight="1"/>
    <row r="624" ht="0" hidden="1" customHeight="1"/>
    <row r="625" ht="0" hidden="1" customHeight="1"/>
    <row r="626" ht="0" hidden="1" customHeight="1"/>
    <row r="627" ht="0" hidden="1" customHeight="1"/>
    <row r="628" ht="0" hidden="1" customHeight="1"/>
    <row r="629" ht="0" hidden="1" customHeight="1"/>
    <row r="630" ht="0" hidden="1" customHeight="1"/>
    <row r="631" ht="0" hidden="1" customHeight="1"/>
    <row r="632" ht="0" hidden="1" customHeight="1"/>
    <row r="633" ht="0" hidden="1" customHeight="1"/>
    <row r="634" ht="0" hidden="1" customHeight="1"/>
    <row r="635" ht="0" hidden="1" customHeight="1"/>
    <row r="636" ht="0" hidden="1" customHeight="1"/>
    <row r="637" ht="0" hidden="1" customHeight="1"/>
    <row r="638" ht="0" hidden="1" customHeight="1"/>
    <row r="639" ht="0" hidden="1" customHeight="1"/>
    <row r="640" ht="0" hidden="1" customHeight="1"/>
    <row r="641" ht="0" hidden="1" customHeight="1"/>
    <row r="642" ht="0" hidden="1" customHeight="1"/>
    <row r="643" ht="0" hidden="1" customHeight="1"/>
    <row r="644" ht="0" hidden="1" customHeight="1"/>
    <row r="645" ht="0" hidden="1" customHeight="1"/>
    <row r="646" ht="0" hidden="1" customHeight="1"/>
    <row r="647" ht="0" hidden="1" customHeight="1"/>
    <row r="648" ht="0" hidden="1" customHeight="1"/>
    <row r="649" ht="0" hidden="1" customHeight="1"/>
    <row r="650" ht="0" hidden="1" customHeight="1"/>
    <row r="651" ht="0" hidden="1" customHeight="1"/>
    <row r="652" ht="0" hidden="1" customHeight="1"/>
    <row r="653" ht="0" hidden="1" customHeight="1"/>
    <row r="654" ht="0" hidden="1" customHeight="1"/>
    <row r="655" ht="0" hidden="1" customHeight="1"/>
    <row r="656" ht="0" hidden="1" customHeight="1"/>
    <row r="657" ht="0" hidden="1" customHeight="1"/>
    <row r="658" ht="0" hidden="1" customHeight="1"/>
    <row r="659" ht="0" hidden="1" customHeight="1"/>
    <row r="660" ht="0" hidden="1" customHeight="1"/>
    <row r="661" ht="0" hidden="1" customHeight="1"/>
    <row r="662" ht="0" hidden="1" customHeight="1"/>
    <row r="663" ht="0" hidden="1" customHeight="1"/>
    <row r="664" ht="0" hidden="1" customHeight="1"/>
    <row r="665" ht="0" hidden="1" customHeight="1"/>
    <row r="666" ht="0" hidden="1" customHeight="1"/>
    <row r="667" ht="0" hidden="1" customHeight="1"/>
    <row r="668" ht="0" hidden="1" customHeight="1"/>
    <row r="669" ht="0" hidden="1" customHeight="1"/>
    <row r="670" ht="0" hidden="1" customHeight="1"/>
    <row r="671" ht="0" hidden="1" customHeight="1"/>
    <row r="672" ht="0" hidden="1" customHeight="1"/>
    <row r="673" ht="0" hidden="1" customHeight="1"/>
    <row r="674" ht="0" hidden="1" customHeight="1"/>
    <row r="675" ht="0" hidden="1" customHeight="1"/>
    <row r="676" ht="0" hidden="1" customHeight="1"/>
    <row r="677" ht="0" hidden="1" customHeight="1"/>
    <row r="678" ht="0" hidden="1" customHeight="1"/>
    <row r="679" ht="0" hidden="1" customHeight="1"/>
    <row r="680" ht="0" hidden="1" customHeight="1"/>
    <row r="681" ht="0" hidden="1" customHeight="1"/>
    <row r="682" ht="0" hidden="1" customHeight="1"/>
    <row r="683" ht="0" hidden="1" customHeight="1"/>
    <row r="684" ht="0" hidden="1" customHeight="1"/>
    <row r="685" ht="0" hidden="1" customHeight="1"/>
    <row r="686" ht="0" hidden="1" customHeight="1"/>
    <row r="687" ht="0" hidden="1" customHeight="1"/>
    <row r="688" ht="0" hidden="1" customHeight="1"/>
    <row r="689" ht="0" hidden="1" customHeight="1"/>
    <row r="690" ht="0" hidden="1" customHeight="1"/>
    <row r="691" ht="0" hidden="1" customHeight="1"/>
    <row r="692" ht="0" hidden="1" customHeight="1"/>
    <row r="693" ht="0" hidden="1" customHeight="1"/>
    <row r="694" ht="0" hidden="1" customHeight="1"/>
    <row r="695" ht="0" hidden="1" customHeight="1"/>
    <row r="696" ht="0" hidden="1" customHeight="1"/>
    <row r="697" ht="0" hidden="1" customHeight="1"/>
    <row r="698" ht="0" hidden="1" customHeight="1"/>
    <row r="699" ht="0" hidden="1" customHeight="1"/>
    <row r="700" ht="0" hidden="1" customHeight="1"/>
    <row r="701" ht="0" hidden="1" customHeight="1"/>
    <row r="702" ht="0" hidden="1" customHeight="1"/>
    <row r="703" ht="0" hidden="1" customHeight="1"/>
    <row r="704" ht="0" hidden="1" customHeight="1"/>
    <row r="705" ht="0" hidden="1" customHeight="1"/>
    <row r="706" ht="0" hidden="1" customHeight="1"/>
    <row r="707" ht="0" hidden="1" customHeight="1"/>
    <row r="708" ht="0" hidden="1" customHeight="1"/>
    <row r="709" ht="0" hidden="1" customHeight="1"/>
    <row r="710" ht="0" hidden="1" customHeight="1"/>
    <row r="711" ht="0" hidden="1" customHeight="1"/>
    <row r="712" ht="0" hidden="1" customHeight="1"/>
    <row r="713" ht="0" hidden="1" customHeight="1"/>
    <row r="714" ht="0" hidden="1" customHeight="1"/>
    <row r="715" ht="0" hidden="1" customHeight="1"/>
    <row r="716" ht="0" hidden="1" customHeight="1"/>
    <row r="717" ht="0" hidden="1" customHeight="1"/>
    <row r="718" ht="0" hidden="1" customHeight="1"/>
    <row r="719" ht="0" hidden="1" customHeight="1"/>
    <row r="720" ht="0" hidden="1" customHeight="1"/>
    <row r="721" ht="0" hidden="1" customHeight="1"/>
    <row r="722" ht="0" hidden="1" customHeight="1"/>
    <row r="723" ht="0" hidden="1" customHeight="1"/>
    <row r="724" ht="0" hidden="1" customHeight="1"/>
    <row r="725" ht="0" hidden="1" customHeight="1"/>
    <row r="726" ht="0" hidden="1" customHeight="1"/>
    <row r="727" ht="0" hidden="1" customHeight="1"/>
    <row r="728" ht="0" hidden="1" customHeight="1"/>
    <row r="729" ht="0" hidden="1" customHeight="1"/>
    <row r="730" ht="0" hidden="1" customHeight="1"/>
    <row r="731" ht="0" hidden="1" customHeight="1"/>
    <row r="732" ht="0" hidden="1" customHeight="1"/>
    <row r="733" ht="0" hidden="1" customHeight="1"/>
    <row r="734" ht="0" hidden="1" customHeight="1"/>
    <row r="735" ht="0" hidden="1" customHeight="1"/>
    <row r="736" ht="0" hidden="1" customHeight="1"/>
    <row r="737" ht="0" hidden="1" customHeight="1"/>
    <row r="738" ht="0" hidden="1" customHeight="1"/>
    <row r="739" ht="0" hidden="1" customHeight="1"/>
    <row r="740" ht="0" hidden="1" customHeight="1"/>
    <row r="741" ht="0" hidden="1" customHeight="1"/>
    <row r="742" ht="0" hidden="1" customHeight="1"/>
    <row r="743" ht="0" hidden="1" customHeight="1"/>
    <row r="744" ht="0" hidden="1" customHeight="1"/>
    <row r="745" ht="0" hidden="1" customHeight="1"/>
    <row r="746" ht="0" hidden="1" customHeight="1"/>
    <row r="747" ht="0" hidden="1" customHeight="1"/>
    <row r="748" ht="0" hidden="1" customHeight="1"/>
    <row r="749" ht="0" hidden="1" customHeight="1"/>
    <row r="750" ht="0" hidden="1" customHeight="1"/>
    <row r="751" ht="0" hidden="1" customHeight="1"/>
    <row r="752" ht="0" hidden="1" customHeight="1"/>
    <row r="753" ht="0" hidden="1" customHeight="1"/>
    <row r="754" ht="0" hidden="1" customHeight="1"/>
    <row r="755" ht="0" hidden="1" customHeight="1"/>
    <row r="756" ht="0" hidden="1" customHeight="1"/>
    <row r="757" ht="0" hidden="1" customHeight="1"/>
    <row r="758" ht="0" hidden="1" customHeight="1"/>
    <row r="759" ht="0" hidden="1" customHeight="1"/>
    <row r="760" ht="0" hidden="1" customHeight="1"/>
    <row r="761" ht="0" hidden="1" customHeight="1"/>
    <row r="762" ht="0" hidden="1" customHeight="1"/>
    <row r="763" ht="0" hidden="1" customHeight="1"/>
    <row r="764" ht="0" hidden="1" customHeight="1"/>
    <row r="765" ht="0" hidden="1" customHeight="1"/>
    <row r="766" ht="0" hidden="1" customHeight="1"/>
    <row r="767" ht="0" hidden="1" customHeight="1"/>
    <row r="768" ht="0" hidden="1" customHeight="1"/>
    <row r="769" ht="0" hidden="1" customHeight="1"/>
    <row r="770" ht="0" hidden="1" customHeight="1"/>
    <row r="771" ht="0" hidden="1" customHeight="1"/>
    <row r="772" ht="0" hidden="1" customHeight="1"/>
    <row r="773" ht="0" hidden="1" customHeight="1"/>
    <row r="774" ht="0" hidden="1" customHeight="1"/>
    <row r="775" ht="0" hidden="1" customHeight="1"/>
    <row r="776" ht="0" hidden="1" customHeight="1"/>
    <row r="777" ht="0" hidden="1" customHeight="1"/>
    <row r="778" ht="0" hidden="1" customHeight="1"/>
    <row r="779" ht="0" hidden="1" customHeight="1"/>
    <row r="780" ht="0" hidden="1" customHeight="1"/>
    <row r="781" ht="0" hidden="1" customHeight="1"/>
    <row r="782" ht="0" hidden="1" customHeight="1"/>
    <row r="783" ht="0" hidden="1" customHeight="1"/>
    <row r="784" ht="0" hidden="1" customHeight="1"/>
    <row r="785" ht="0" hidden="1" customHeight="1"/>
    <row r="786" ht="0" hidden="1" customHeight="1"/>
    <row r="787" ht="0" hidden="1" customHeight="1"/>
    <row r="788" ht="0" hidden="1" customHeight="1"/>
    <row r="789" ht="0" hidden="1" customHeight="1"/>
    <row r="790" ht="0" hidden="1" customHeight="1"/>
    <row r="791" ht="0" hidden="1" customHeight="1"/>
    <row r="792" ht="0" hidden="1" customHeight="1"/>
    <row r="793" ht="0" hidden="1" customHeight="1"/>
    <row r="794" ht="0" hidden="1" customHeight="1"/>
    <row r="795" ht="0" hidden="1" customHeight="1"/>
    <row r="796" ht="0" hidden="1" customHeight="1"/>
    <row r="797" ht="0" hidden="1" customHeight="1"/>
    <row r="798" ht="0" hidden="1" customHeight="1"/>
    <row r="799" ht="0" hidden="1" customHeight="1"/>
    <row r="800" ht="0" hidden="1" customHeight="1"/>
    <row r="801" ht="0" hidden="1" customHeight="1"/>
    <row r="802" ht="0" hidden="1" customHeight="1"/>
    <row r="803" ht="0" hidden="1" customHeight="1"/>
    <row r="804" ht="0" hidden="1" customHeight="1"/>
    <row r="805" ht="0" hidden="1" customHeight="1"/>
    <row r="806" ht="0" hidden="1" customHeight="1"/>
    <row r="807" ht="0" hidden="1" customHeight="1"/>
    <row r="808" ht="0" hidden="1" customHeight="1"/>
    <row r="809" ht="0" hidden="1" customHeight="1"/>
    <row r="810" ht="0" hidden="1" customHeight="1"/>
    <row r="811" ht="0" hidden="1" customHeight="1"/>
    <row r="812" ht="0" hidden="1" customHeight="1"/>
    <row r="813" ht="0" hidden="1" customHeight="1"/>
    <row r="814" ht="0" hidden="1" customHeight="1"/>
    <row r="815" ht="0" hidden="1" customHeight="1"/>
    <row r="816" ht="0" hidden="1" customHeight="1"/>
    <row r="817" ht="0" hidden="1" customHeight="1"/>
    <row r="818" ht="0" hidden="1" customHeight="1"/>
    <row r="819" ht="0" hidden="1" customHeight="1"/>
    <row r="820" ht="0" hidden="1" customHeight="1"/>
    <row r="821" ht="0" hidden="1" customHeight="1"/>
    <row r="822" ht="0" hidden="1" customHeight="1"/>
    <row r="823" ht="0" hidden="1" customHeight="1"/>
    <row r="824" ht="0" hidden="1" customHeight="1"/>
    <row r="825" ht="0" hidden="1" customHeight="1"/>
    <row r="826" ht="0" hidden="1" customHeight="1"/>
    <row r="827" ht="0" hidden="1" customHeight="1"/>
    <row r="828" ht="0" hidden="1" customHeight="1"/>
    <row r="829" ht="0" hidden="1" customHeight="1"/>
    <row r="830" ht="0" hidden="1" customHeight="1"/>
    <row r="831" ht="0" hidden="1" customHeight="1"/>
    <row r="832" ht="0" hidden="1" customHeight="1"/>
    <row r="833" ht="0" hidden="1" customHeight="1"/>
    <row r="834" ht="0" hidden="1" customHeight="1"/>
    <row r="835" ht="0" hidden="1" customHeight="1"/>
    <row r="836" ht="0" hidden="1" customHeight="1"/>
    <row r="837" ht="0" hidden="1" customHeight="1"/>
    <row r="838" ht="0" hidden="1" customHeight="1"/>
    <row r="839" ht="0" hidden="1" customHeight="1"/>
    <row r="840" ht="0" hidden="1" customHeight="1"/>
    <row r="841" ht="0" hidden="1" customHeight="1"/>
    <row r="842" ht="0" hidden="1" customHeight="1"/>
    <row r="843" ht="0" hidden="1" customHeight="1"/>
    <row r="844" ht="0" hidden="1" customHeight="1"/>
    <row r="845" ht="0" hidden="1" customHeight="1"/>
    <row r="846" ht="0" hidden="1" customHeight="1"/>
    <row r="847" ht="0" hidden="1" customHeight="1"/>
    <row r="848" ht="0" hidden="1" customHeight="1"/>
    <row r="849" ht="0" hidden="1" customHeight="1"/>
    <row r="850" ht="0" hidden="1" customHeight="1"/>
    <row r="851" ht="0" hidden="1" customHeight="1"/>
    <row r="852" ht="0" hidden="1" customHeight="1"/>
    <row r="853" ht="0" hidden="1" customHeight="1"/>
    <row r="854" ht="0" hidden="1" customHeight="1"/>
    <row r="855" ht="0" hidden="1" customHeight="1"/>
    <row r="856" ht="0" hidden="1" customHeight="1"/>
    <row r="857" ht="0" hidden="1" customHeight="1"/>
    <row r="858" ht="0" hidden="1" customHeight="1"/>
    <row r="859" ht="0" hidden="1" customHeight="1"/>
    <row r="860" ht="0" hidden="1" customHeight="1"/>
    <row r="861" ht="0" hidden="1" customHeight="1"/>
    <row r="862" ht="0" hidden="1" customHeight="1"/>
    <row r="863" ht="0" hidden="1" customHeight="1"/>
    <row r="864" ht="0" hidden="1" customHeight="1"/>
    <row r="865" ht="0" hidden="1" customHeight="1"/>
    <row r="866" ht="0" hidden="1" customHeight="1"/>
    <row r="867" ht="0" hidden="1" customHeight="1"/>
    <row r="868" ht="0" hidden="1" customHeight="1"/>
    <row r="869" ht="0" hidden="1" customHeight="1"/>
    <row r="870" ht="0" hidden="1" customHeight="1"/>
    <row r="871" ht="0" hidden="1" customHeight="1"/>
    <row r="872" ht="0" hidden="1" customHeight="1"/>
    <row r="873" ht="0" hidden="1" customHeight="1"/>
    <row r="874" ht="0" hidden="1" customHeight="1"/>
    <row r="875" ht="0" hidden="1" customHeight="1"/>
    <row r="876" ht="0" hidden="1" customHeight="1"/>
    <row r="877" ht="0" hidden="1" customHeight="1"/>
    <row r="878" ht="0" hidden="1" customHeight="1"/>
    <row r="879" ht="0" hidden="1" customHeight="1"/>
    <row r="880" ht="0" hidden="1" customHeight="1"/>
    <row r="881" ht="0" hidden="1" customHeight="1"/>
    <row r="882" ht="0" hidden="1" customHeight="1"/>
    <row r="883" ht="0" hidden="1" customHeight="1"/>
    <row r="884" ht="0" hidden="1" customHeight="1"/>
    <row r="885" ht="0" hidden="1" customHeight="1"/>
    <row r="886" ht="0" hidden="1" customHeight="1"/>
    <row r="887" ht="0" hidden="1" customHeight="1"/>
    <row r="888" ht="0" hidden="1" customHeight="1"/>
    <row r="889" ht="0" hidden="1" customHeight="1"/>
    <row r="890" ht="0" hidden="1" customHeight="1"/>
    <row r="891" ht="0" hidden="1" customHeight="1"/>
    <row r="892" ht="0" hidden="1" customHeight="1"/>
    <row r="893" ht="0" hidden="1" customHeight="1"/>
    <row r="894" ht="0" hidden="1" customHeight="1"/>
    <row r="895" ht="0" hidden="1" customHeight="1"/>
    <row r="896" ht="0" hidden="1" customHeight="1"/>
    <row r="897" ht="0" hidden="1" customHeight="1"/>
    <row r="898" ht="0" hidden="1" customHeight="1"/>
    <row r="899" ht="0" hidden="1" customHeight="1"/>
    <row r="900" ht="0" hidden="1" customHeight="1"/>
    <row r="901" ht="0" hidden="1" customHeight="1"/>
    <row r="902" ht="0" hidden="1" customHeight="1"/>
    <row r="903" ht="0" hidden="1" customHeight="1"/>
    <row r="904" ht="0" hidden="1" customHeight="1"/>
    <row r="905" ht="0" hidden="1" customHeight="1"/>
    <row r="906" ht="0" hidden="1" customHeight="1"/>
    <row r="907" ht="0" hidden="1" customHeight="1"/>
    <row r="908" ht="0" hidden="1" customHeight="1"/>
    <row r="909" ht="0" hidden="1" customHeight="1"/>
    <row r="910" ht="0" hidden="1" customHeight="1"/>
    <row r="911" ht="0" hidden="1" customHeight="1"/>
    <row r="912" ht="0" hidden="1" customHeight="1"/>
    <row r="913" ht="0" hidden="1" customHeight="1"/>
    <row r="914" ht="0" hidden="1" customHeight="1"/>
    <row r="915" ht="0" hidden="1" customHeight="1"/>
    <row r="916" ht="0" hidden="1" customHeight="1"/>
    <row r="917" ht="0" hidden="1" customHeight="1"/>
    <row r="918" ht="0" hidden="1" customHeight="1"/>
    <row r="919" ht="0" hidden="1" customHeight="1"/>
    <row r="920" ht="0" hidden="1" customHeight="1"/>
    <row r="921" ht="0" hidden="1" customHeight="1"/>
    <row r="922" ht="0" hidden="1" customHeight="1"/>
    <row r="923" ht="0" hidden="1" customHeight="1"/>
    <row r="924" ht="0" hidden="1" customHeight="1"/>
    <row r="925" ht="0" hidden="1" customHeight="1"/>
    <row r="926" ht="0" hidden="1" customHeight="1"/>
    <row r="927" ht="0" hidden="1" customHeight="1"/>
    <row r="928" ht="0" hidden="1" customHeight="1"/>
    <row r="929" ht="0" hidden="1" customHeight="1"/>
    <row r="930" ht="0" hidden="1" customHeight="1"/>
    <row r="931" ht="0" hidden="1" customHeight="1"/>
    <row r="932" ht="0" hidden="1" customHeight="1"/>
    <row r="933" ht="0" hidden="1" customHeight="1"/>
    <row r="934" ht="0" hidden="1" customHeight="1"/>
    <row r="935" ht="0" hidden="1" customHeight="1"/>
    <row r="936" ht="0" hidden="1" customHeight="1"/>
    <row r="937" ht="0" hidden="1" customHeight="1"/>
    <row r="938" ht="0" hidden="1" customHeight="1"/>
    <row r="939" ht="0" hidden="1" customHeight="1"/>
    <row r="940" ht="0" hidden="1" customHeight="1"/>
    <row r="941" ht="0" hidden="1" customHeight="1"/>
    <row r="942" ht="0" hidden="1" customHeight="1"/>
    <row r="943" ht="0" hidden="1" customHeight="1"/>
    <row r="944" ht="0" hidden="1" customHeight="1"/>
    <row r="945" ht="0" hidden="1" customHeight="1"/>
    <row r="946" ht="0" hidden="1" customHeight="1"/>
    <row r="947" ht="0" hidden="1" customHeight="1"/>
    <row r="948" ht="0" hidden="1" customHeight="1"/>
    <row r="949" ht="0" hidden="1" customHeight="1"/>
    <row r="950" ht="0" hidden="1" customHeight="1"/>
    <row r="951" ht="0" hidden="1" customHeight="1"/>
    <row r="952" ht="0" hidden="1" customHeight="1"/>
    <row r="953" ht="0" hidden="1" customHeight="1"/>
    <row r="954" ht="0" hidden="1" customHeight="1"/>
    <row r="955" ht="0" hidden="1" customHeight="1"/>
    <row r="956" ht="0" hidden="1" customHeight="1"/>
    <row r="957" ht="0" hidden="1" customHeight="1"/>
    <row r="958" ht="0" hidden="1" customHeight="1"/>
    <row r="959" ht="0" hidden="1" customHeight="1"/>
    <row r="960" ht="0" hidden="1" customHeight="1"/>
    <row r="961" ht="0" hidden="1" customHeight="1"/>
    <row r="962" ht="0" hidden="1" customHeight="1"/>
    <row r="963" ht="0" hidden="1" customHeight="1"/>
    <row r="964" ht="0" hidden="1" customHeight="1"/>
    <row r="965" ht="0" hidden="1" customHeight="1"/>
    <row r="966" ht="0" hidden="1" customHeight="1"/>
    <row r="967" ht="0" hidden="1" customHeight="1"/>
    <row r="968" ht="0" hidden="1" customHeight="1"/>
    <row r="969" ht="0" hidden="1" customHeight="1"/>
    <row r="970" ht="0" hidden="1" customHeight="1"/>
    <row r="971" ht="0" hidden="1" customHeight="1"/>
    <row r="972" ht="0" hidden="1" customHeight="1"/>
    <row r="973" ht="0" hidden="1" customHeight="1"/>
    <row r="974" ht="0" hidden="1" customHeight="1"/>
    <row r="975" ht="0" hidden="1" customHeight="1"/>
    <row r="976" ht="0" hidden="1" customHeight="1"/>
    <row r="977" ht="0" hidden="1" customHeight="1"/>
    <row r="978" ht="0" hidden="1" customHeight="1"/>
    <row r="979" ht="0" hidden="1" customHeight="1"/>
    <row r="980" ht="0" hidden="1" customHeight="1"/>
    <row r="981" ht="0" hidden="1" customHeight="1"/>
    <row r="982" ht="0" hidden="1" customHeight="1"/>
    <row r="983" ht="0" hidden="1" customHeight="1"/>
    <row r="984" ht="0" hidden="1" customHeight="1"/>
    <row r="985" ht="0" hidden="1" customHeight="1"/>
    <row r="986" ht="0" hidden="1" customHeight="1"/>
    <row r="987" ht="0" hidden="1" customHeight="1"/>
    <row r="988" ht="0" hidden="1" customHeight="1"/>
    <row r="989" ht="0" hidden="1" customHeight="1"/>
    <row r="990" ht="0" hidden="1" customHeight="1"/>
    <row r="991" ht="0" hidden="1" customHeight="1"/>
    <row r="992" ht="0" hidden="1" customHeight="1"/>
    <row r="993" ht="0" hidden="1" customHeight="1"/>
    <row r="994" ht="0" hidden="1" customHeight="1"/>
    <row r="995" ht="0" hidden="1" customHeight="1"/>
    <row r="996" ht="0" hidden="1" customHeight="1"/>
    <row r="997" ht="0" hidden="1" customHeight="1"/>
    <row r="998" ht="0" hidden="1" customHeight="1"/>
    <row r="999" ht="0" hidden="1" customHeight="1"/>
    <row r="1000" ht="0" hidden="1" customHeight="1"/>
    <row r="1001" ht="0" hidden="1" customHeight="1"/>
    <row r="1002" ht="0" hidden="1" customHeight="1"/>
    <row r="1003" ht="0" hidden="1" customHeight="1"/>
    <row r="1004" ht="0" hidden="1" customHeight="1"/>
    <row r="1005" ht="0" hidden="1" customHeight="1"/>
    <row r="1006" ht="0" hidden="1" customHeight="1"/>
    <row r="1007" ht="0" hidden="1" customHeight="1"/>
    <row r="1008" ht="0" hidden="1" customHeight="1"/>
    <row r="1009" ht="0" hidden="1" customHeight="1"/>
    <row r="1010" ht="0" hidden="1" customHeight="1"/>
    <row r="1011" ht="0" hidden="1" customHeight="1"/>
    <row r="1012" ht="0" hidden="1" customHeight="1"/>
    <row r="1013" ht="0" hidden="1" customHeight="1"/>
    <row r="1014" ht="0" hidden="1" customHeight="1"/>
    <row r="1015" ht="0" hidden="1" customHeight="1"/>
    <row r="1016" ht="0" hidden="1" customHeight="1"/>
    <row r="1017" ht="0" hidden="1" customHeight="1"/>
    <row r="1018" ht="0" hidden="1" customHeight="1"/>
    <row r="1019" ht="0" hidden="1" customHeight="1"/>
    <row r="1020" ht="0" hidden="1" customHeight="1"/>
    <row r="1021" ht="0" hidden="1" customHeight="1"/>
    <row r="1022" ht="0" hidden="1" customHeight="1"/>
    <row r="1023" ht="0" hidden="1" customHeight="1"/>
    <row r="1024" ht="0" hidden="1" customHeight="1"/>
    <row r="1025" ht="0" hidden="1" customHeight="1"/>
    <row r="1026" ht="0" hidden="1" customHeight="1"/>
    <row r="1027" ht="0" hidden="1" customHeight="1"/>
    <row r="1028" ht="0" hidden="1" customHeight="1"/>
    <row r="1029" ht="0" hidden="1" customHeight="1"/>
    <row r="1030" ht="0" hidden="1" customHeight="1"/>
    <row r="1031" ht="0" hidden="1" customHeight="1"/>
    <row r="1032" ht="0" hidden="1" customHeight="1"/>
    <row r="1033" ht="0" hidden="1" customHeight="1"/>
    <row r="1034" ht="0" hidden="1" customHeight="1"/>
    <row r="1035" ht="0" hidden="1" customHeight="1"/>
    <row r="1036" ht="0" hidden="1" customHeight="1"/>
    <row r="1037" ht="0" hidden="1" customHeight="1"/>
    <row r="1038" ht="0" hidden="1" customHeight="1"/>
    <row r="1039" ht="0" hidden="1" customHeight="1"/>
    <row r="1040" ht="0" hidden="1" customHeight="1"/>
    <row r="1041" ht="0" hidden="1" customHeight="1"/>
    <row r="1042" ht="0" hidden="1" customHeight="1"/>
    <row r="1043" ht="0" hidden="1" customHeight="1"/>
    <row r="1044" ht="0" hidden="1" customHeight="1"/>
    <row r="1045" ht="0" hidden="1" customHeight="1"/>
    <row r="1046" ht="0" hidden="1" customHeight="1"/>
    <row r="1047" ht="0" hidden="1" customHeight="1"/>
    <row r="1048" ht="0" hidden="1" customHeight="1"/>
    <row r="1049" ht="0" hidden="1" customHeight="1"/>
    <row r="1050" ht="0" hidden="1" customHeight="1"/>
    <row r="1051" ht="0" hidden="1" customHeight="1"/>
    <row r="1052" ht="0" hidden="1" customHeight="1"/>
    <row r="1053" ht="0" hidden="1" customHeight="1"/>
    <row r="1054" ht="0" hidden="1" customHeight="1"/>
    <row r="1055" ht="0" hidden="1" customHeight="1"/>
    <row r="1056" ht="0" hidden="1" customHeight="1"/>
    <row r="1057" ht="0" hidden="1" customHeight="1"/>
    <row r="1058" ht="0" hidden="1" customHeight="1"/>
    <row r="1059" ht="0" hidden="1" customHeight="1"/>
    <row r="1060" ht="0" hidden="1" customHeight="1"/>
    <row r="1061" ht="0" hidden="1" customHeight="1"/>
    <row r="1062" ht="0" hidden="1" customHeight="1"/>
    <row r="1063" ht="0" hidden="1" customHeight="1"/>
    <row r="1064" ht="0" hidden="1" customHeight="1"/>
    <row r="1065" ht="0" hidden="1" customHeight="1"/>
    <row r="1066" ht="0" hidden="1" customHeight="1"/>
    <row r="1067" ht="0" hidden="1" customHeight="1"/>
    <row r="1068" ht="0" hidden="1" customHeight="1"/>
    <row r="1069" ht="0" hidden="1" customHeight="1"/>
    <row r="1070" ht="0" hidden="1" customHeight="1"/>
    <row r="1071" ht="0" hidden="1" customHeight="1"/>
    <row r="1072" ht="0" hidden="1" customHeight="1"/>
    <row r="1073" ht="0" hidden="1" customHeight="1"/>
    <row r="1074" ht="0" hidden="1" customHeight="1"/>
    <row r="1075" ht="0" hidden="1" customHeight="1"/>
    <row r="1076" ht="0" hidden="1" customHeight="1"/>
    <row r="1077" ht="0" hidden="1" customHeight="1"/>
    <row r="1078" ht="0" hidden="1" customHeight="1"/>
    <row r="1079" ht="0" hidden="1" customHeight="1"/>
    <row r="1080" ht="0" hidden="1" customHeight="1"/>
    <row r="1081" ht="0" hidden="1" customHeight="1"/>
    <row r="1082" ht="0" hidden="1" customHeight="1"/>
    <row r="1083" ht="0" hidden="1" customHeight="1"/>
    <row r="1084" ht="0" hidden="1" customHeight="1"/>
    <row r="1085" ht="0" hidden="1" customHeight="1"/>
    <row r="1086" ht="0" hidden="1" customHeight="1"/>
    <row r="1087" ht="0" hidden="1" customHeight="1"/>
    <row r="1088" ht="0" hidden="1" customHeight="1"/>
    <row r="1089" ht="0" hidden="1" customHeight="1"/>
    <row r="1090" ht="0" hidden="1" customHeight="1"/>
    <row r="1091" ht="0" hidden="1" customHeight="1"/>
    <row r="1092" ht="0" hidden="1" customHeight="1"/>
    <row r="1093" ht="0" hidden="1" customHeight="1"/>
    <row r="1094" ht="0" hidden="1" customHeight="1"/>
    <row r="1095" ht="0" hidden="1" customHeight="1"/>
    <row r="1096" ht="0" hidden="1" customHeight="1"/>
    <row r="1097" ht="0" hidden="1" customHeight="1"/>
    <row r="1098" ht="0" hidden="1" customHeight="1"/>
    <row r="1099" ht="0" hidden="1" customHeight="1"/>
    <row r="1100" ht="0" hidden="1" customHeight="1"/>
    <row r="1101" ht="0" hidden="1" customHeight="1"/>
    <row r="1102" ht="0" hidden="1" customHeight="1"/>
    <row r="1103" ht="0" hidden="1" customHeight="1"/>
    <row r="1104" ht="0" hidden="1" customHeight="1"/>
    <row r="1105" ht="0" hidden="1" customHeight="1"/>
    <row r="1106" ht="0" hidden="1" customHeight="1"/>
    <row r="1107" ht="0" hidden="1" customHeight="1"/>
    <row r="1108" ht="0" hidden="1" customHeight="1"/>
    <row r="1109" ht="0" hidden="1" customHeight="1"/>
    <row r="1110" ht="0" hidden="1" customHeight="1"/>
    <row r="1111" ht="0" hidden="1" customHeight="1"/>
    <row r="1112" ht="0" hidden="1" customHeight="1"/>
    <row r="1113" ht="0" hidden="1" customHeight="1"/>
    <row r="1114" ht="0" hidden="1" customHeight="1"/>
    <row r="1115" ht="0" hidden="1" customHeight="1"/>
    <row r="1116" ht="0" hidden="1" customHeight="1"/>
    <row r="1117" ht="0" hidden="1" customHeight="1"/>
    <row r="1118" ht="0" hidden="1" customHeight="1"/>
    <row r="1119" ht="0" hidden="1" customHeight="1"/>
    <row r="1120" ht="0" hidden="1" customHeight="1"/>
    <row r="1121" ht="0" hidden="1" customHeight="1"/>
    <row r="1122" ht="0" hidden="1" customHeight="1"/>
    <row r="1123" ht="0" hidden="1" customHeight="1"/>
    <row r="1124" ht="0" hidden="1" customHeight="1"/>
    <row r="1125" ht="0" hidden="1" customHeight="1"/>
    <row r="1126" ht="0" hidden="1" customHeight="1"/>
    <row r="1127" ht="0" hidden="1" customHeight="1"/>
    <row r="1128" ht="0" hidden="1" customHeight="1"/>
    <row r="1129" ht="0" hidden="1" customHeight="1"/>
    <row r="1130" ht="0" hidden="1" customHeight="1"/>
    <row r="1131" ht="0" hidden="1" customHeight="1"/>
    <row r="1132" ht="0" hidden="1" customHeight="1"/>
    <row r="1133" ht="0" hidden="1" customHeight="1"/>
    <row r="1134" ht="0" hidden="1" customHeight="1"/>
    <row r="1135" ht="0" hidden="1" customHeight="1"/>
    <row r="1136" ht="0" hidden="1" customHeight="1"/>
    <row r="1137" ht="0" hidden="1" customHeight="1"/>
    <row r="1138" ht="0" hidden="1" customHeight="1"/>
    <row r="1139" ht="0" hidden="1" customHeight="1"/>
    <row r="1140" ht="0" hidden="1" customHeight="1"/>
    <row r="1141" ht="0" hidden="1" customHeight="1"/>
    <row r="1142" ht="0" hidden="1" customHeight="1"/>
    <row r="1143" ht="0" hidden="1" customHeight="1"/>
    <row r="1144" ht="0" hidden="1" customHeight="1"/>
    <row r="1145" ht="0" hidden="1" customHeight="1"/>
    <row r="1146" ht="0" hidden="1" customHeight="1"/>
    <row r="1147" ht="0" hidden="1" customHeight="1"/>
    <row r="1148" ht="0" hidden="1" customHeight="1"/>
    <row r="1149" ht="0" hidden="1" customHeight="1"/>
    <row r="1150" ht="0" hidden="1" customHeight="1"/>
    <row r="1151" ht="0" hidden="1" customHeight="1"/>
    <row r="1152" ht="0" hidden="1" customHeight="1"/>
    <row r="1153" ht="0" hidden="1" customHeight="1"/>
    <row r="1154" ht="0" hidden="1" customHeight="1"/>
    <row r="1155" ht="0" hidden="1" customHeight="1"/>
    <row r="1156" ht="0" hidden="1" customHeight="1"/>
    <row r="1157" ht="0" hidden="1" customHeight="1"/>
    <row r="1158" ht="0" hidden="1" customHeight="1"/>
    <row r="1159" ht="0" hidden="1" customHeight="1"/>
    <row r="1160" ht="0" hidden="1" customHeight="1"/>
    <row r="1161" ht="0" hidden="1" customHeight="1"/>
    <row r="1162" ht="0" hidden="1" customHeight="1"/>
    <row r="1163" ht="0" hidden="1" customHeight="1"/>
    <row r="1164" ht="0" hidden="1" customHeight="1"/>
    <row r="1165" ht="0" hidden="1" customHeight="1"/>
    <row r="1166" ht="0" hidden="1" customHeight="1"/>
    <row r="1167" ht="0" hidden="1" customHeight="1"/>
    <row r="1168" ht="0" hidden="1" customHeight="1"/>
    <row r="1169" ht="0" hidden="1" customHeight="1"/>
    <row r="1170" ht="0" hidden="1" customHeight="1"/>
    <row r="1171" ht="0" hidden="1" customHeight="1"/>
    <row r="1172" ht="0" hidden="1" customHeight="1"/>
    <row r="1173" ht="0" hidden="1" customHeight="1"/>
    <row r="1174" ht="0" hidden="1" customHeight="1"/>
    <row r="1175" ht="0" hidden="1" customHeight="1"/>
    <row r="1176" ht="0" hidden="1" customHeight="1"/>
    <row r="1177" ht="0" hidden="1" customHeight="1"/>
    <row r="1178" ht="0" hidden="1" customHeight="1"/>
    <row r="1179" ht="0" hidden="1" customHeight="1"/>
    <row r="1180" ht="0" hidden="1" customHeight="1"/>
    <row r="1181" ht="0" hidden="1" customHeight="1"/>
    <row r="1182" ht="0" hidden="1" customHeight="1"/>
    <row r="1183" ht="0" hidden="1" customHeight="1"/>
    <row r="1184" ht="0" hidden="1" customHeight="1"/>
    <row r="1185" ht="0" hidden="1" customHeight="1"/>
    <row r="1186" ht="0" hidden="1" customHeight="1"/>
    <row r="1187" ht="0" hidden="1" customHeight="1"/>
    <row r="1188" ht="0" hidden="1" customHeight="1"/>
    <row r="1189" ht="0" hidden="1" customHeight="1"/>
    <row r="1190" ht="0" hidden="1" customHeight="1"/>
    <row r="1191" ht="0" hidden="1" customHeight="1"/>
    <row r="1192" ht="0" hidden="1" customHeight="1"/>
    <row r="1193" ht="0" hidden="1" customHeight="1"/>
    <row r="1194" ht="0" hidden="1" customHeight="1"/>
    <row r="1195" ht="0" hidden="1" customHeight="1"/>
    <row r="1196" ht="0" hidden="1" customHeight="1"/>
    <row r="1197" ht="0" hidden="1" customHeight="1"/>
    <row r="1198" ht="0" hidden="1" customHeight="1"/>
    <row r="1199" ht="0" hidden="1" customHeight="1"/>
    <row r="1200" ht="0" hidden="1" customHeight="1"/>
    <row r="1201" ht="0" hidden="1" customHeight="1"/>
    <row r="1202" ht="0" hidden="1" customHeight="1"/>
    <row r="1203" ht="0" hidden="1" customHeight="1"/>
    <row r="1204" ht="0" hidden="1" customHeight="1"/>
    <row r="1205" ht="0" hidden="1" customHeight="1"/>
    <row r="1206" ht="0" hidden="1" customHeight="1"/>
    <row r="1207" ht="0" hidden="1" customHeight="1"/>
    <row r="1208" ht="0" hidden="1" customHeight="1"/>
    <row r="1209" ht="0" hidden="1" customHeight="1"/>
    <row r="1210" ht="0" hidden="1" customHeight="1"/>
    <row r="1211" ht="0" hidden="1" customHeight="1"/>
    <row r="1212" ht="0" hidden="1" customHeight="1"/>
    <row r="1213" ht="0" hidden="1" customHeight="1"/>
    <row r="1214" ht="0" hidden="1" customHeight="1"/>
    <row r="1215" ht="0" hidden="1" customHeight="1"/>
    <row r="1216" ht="0" hidden="1" customHeight="1"/>
    <row r="1217" ht="0" hidden="1" customHeight="1"/>
    <row r="1218" ht="0" hidden="1" customHeight="1"/>
    <row r="1219" ht="0" hidden="1" customHeight="1"/>
    <row r="1220" ht="0" hidden="1" customHeight="1"/>
    <row r="1221" ht="0" hidden="1" customHeight="1"/>
    <row r="1222" ht="0" hidden="1" customHeight="1"/>
    <row r="1223" ht="0" hidden="1" customHeight="1"/>
    <row r="1224" ht="0" hidden="1" customHeight="1"/>
    <row r="1225" ht="0" hidden="1" customHeight="1"/>
    <row r="1226" ht="0" hidden="1" customHeight="1"/>
    <row r="1227" ht="0" hidden="1" customHeight="1"/>
    <row r="1228" ht="0" hidden="1" customHeight="1"/>
    <row r="1229" ht="0" hidden="1" customHeight="1"/>
    <row r="1230" ht="0" hidden="1" customHeight="1"/>
  </sheetData>
  <sheetProtection selectLockedCells="1"/>
  <dataConsolidate/>
  <mergeCells count="318">
    <mergeCell ref="Z79:AC79"/>
    <mergeCell ref="AD79:AG79"/>
    <mergeCell ref="AH79:AK79"/>
    <mergeCell ref="AN79:AR79"/>
    <mergeCell ref="V80:Y80"/>
    <mergeCell ref="Z80:AC80"/>
    <mergeCell ref="AD80:AG80"/>
    <mergeCell ref="AH80:AK80"/>
    <mergeCell ref="AN80:AR80"/>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AM5:AP6"/>
    <mergeCell ref="AM49:AP50"/>
    <mergeCell ref="AN62:AR62"/>
    <mergeCell ref="AN81:AR81"/>
  </mergeCells>
  <phoneticPr fontId="2"/>
  <conditionalFormatting sqref="O16 O18">
    <cfRule type="expression" dxfId="2015" priority="2736" stopIfTrue="1">
      <formula>AND(O16="",V17&gt;0)</formula>
    </cfRule>
  </conditionalFormatting>
  <conditionalFormatting sqref="O17">
    <cfRule type="expression" dxfId="2014" priority="1911">
      <formula>IF(OR(O16="",Q16="",S16=""),TRUE)</formula>
    </cfRule>
  </conditionalFormatting>
  <conditionalFormatting sqref="O19">
    <cfRule type="expression" dxfId="2013" priority="1849">
      <formula>IF(OR(O18="",Q18="",S18=""),TRUE)</formula>
    </cfRule>
  </conditionalFormatting>
  <conditionalFormatting sqref="O20">
    <cfRule type="expression" dxfId="2012" priority="1848" stopIfTrue="1">
      <formula>AND(O20="",V21&gt;0)</formula>
    </cfRule>
  </conditionalFormatting>
  <conditionalFormatting sqref="O21">
    <cfRule type="expression" dxfId="2011" priority="1842">
      <formula>IF(OR(O20="",Q20="",S20=""),TRUE)</formula>
    </cfRule>
  </conditionalFormatting>
  <conditionalFormatting sqref="O22">
    <cfRule type="expression" dxfId="2010" priority="1841" stopIfTrue="1">
      <formula>AND(O22="",V23&gt;0)</formula>
    </cfRule>
  </conditionalFormatting>
  <conditionalFormatting sqref="O23">
    <cfRule type="expression" dxfId="2009" priority="1835">
      <formula>IF(OR(O22="",Q22="",S22=""),TRUE)</formula>
    </cfRule>
  </conditionalFormatting>
  <conditionalFormatting sqref="O24">
    <cfRule type="expression" dxfId="2008" priority="1834" stopIfTrue="1">
      <formula>AND(O24="",V25&gt;0)</formula>
    </cfRule>
  </conditionalFormatting>
  <conditionalFormatting sqref="O25">
    <cfRule type="expression" dxfId="2007" priority="1828">
      <formula>IF(OR(O24="",Q24="",S24=""),TRUE)</formula>
    </cfRule>
  </conditionalFormatting>
  <conditionalFormatting sqref="O60">
    <cfRule type="expression" dxfId="2006" priority="1827" stopIfTrue="1">
      <formula>AND(O60="",V61&gt;0)</formula>
    </cfRule>
  </conditionalFormatting>
  <conditionalFormatting sqref="O61">
    <cfRule type="expression" dxfId="2005" priority="1821">
      <formula>IF(OR(O60="",Q60="",S60=""),TRUE)</formula>
    </cfRule>
  </conditionalFormatting>
  <conditionalFormatting sqref="O62">
    <cfRule type="expression" dxfId="2004" priority="1820" stopIfTrue="1">
      <formula>AND(O62="",V63&gt;0)</formula>
    </cfRule>
  </conditionalFormatting>
  <conditionalFormatting sqref="O63">
    <cfRule type="expression" dxfId="2003" priority="1814">
      <formula>IF(OR(O62="",Q62="",S62=""),TRUE)</formula>
    </cfRule>
  </conditionalFormatting>
  <conditionalFormatting sqref="O64">
    <cfRule type="expression" dxfId="2002" priority="1813" stopIfTrue="1">
      <formula>AND(O64="",V65&gt;0)</formula>
    </cfRule>
  </conditionalFormatting>
  <conditionalFormatting sqref="O65">
    <cfRule type="expression" dxfId="2001" priority="1807">
      <formula>IF(OR(O64="",Q64="",S64=""),TRUE)</formula>
    </cfRule>
  </conditionalFormatting>
  <conditionalFormatting sqref="O66">
    <cfRule type="expression" dxfId="2000" priority="1806" stopIfTrue="1">
      <formula>AND(O66="",V67&gt;0)</formula>
    </cfRule>
  </conditionalFormatting>
  <conditionalFormatting sqref="O67">
    <cfRule type="expression" dxfId="1999" priority="1800">
      <formula>IF(OR(O66="",Q66="",S66=""),TRUE)</formula>
    </cfRule>
  </conditionalFormatting>
  <conditionalFormatting sqref="O68">
    <cfRule type="expression" dxfId="1998" priority="1799" stopIfTrue="1">
      <formula>AND(O68="",V69&gt;0)</formula>
    </cfRule>
  </conditionalFormatting>
  <conditionalFormatting sqref="O69">
    <cfRule type="expression" dxfId="1997" priority="1793">
      <formula>IF(OR(O68="",Q68="",S68=""),TRUE)</formula>
    </cfRule>
  </conditionalFormatting>
  <conditionalFormatting sqref="O70">
    <cfRule type="expression" dxfId="1996" priority="1792" stopIfTrue="1">
      <formula>AND(O70="",V71&gt;0)</formula>
    </cfRule>
  </conditionalFormatting>
  <conditionalFormatting sqref="O71">
    <cfRule type="expression" dxfId="1995" priority="1786">
      <formula>IF(OR(O70="",Q70="",S70=""),TRUE)</formula>
    </cfRule>
  </conditionalFormatting>
  <conditionalFormatting sqref="O72">
    <cfRule type="expression" dxfId="1994" priority="1785" stopIfTrue="1">
      <formula>AND(O72="",V73&gt;0)</formula>
    </cfRule>
  </conditionalFormatting>
  <conditionalFormatting sqref="O73">
    <cfRule type="expression" dxfId="1993" priority="1779">
      <formula>IF(OR(O72="",Q72="",S72=""),TRUE)</formula>
    </cfRule>
  </conditionalFormatting>
  <conditionalFormatting sqref="O74">
    <cfRule type="expression" dxfId="1992" priority="1778" stopIfTrue="1">
      <formula>AND(O74="",V75&gt;0)</formula>
    </cfRule>
  </conditionalFormatting>
  <conditionalFormatting sqref="O75">
    <cfRule type="expression" dxfId="1991" priority="1772">
      <formula>IF(OR(O74="",Q74="",S74=""),TRUE)</formula>
    </cfRule>
  </conditionalFormatting>
  <conditionalFormatting sqref="O76">
    <cfRule type="expression" dxfId="1990" priority="1771" stopIfTrue="1">
      <formula>AND(O76="",V77&gt;0)</formula>
    </cfRule>
  </conditionalFormatting>
  <conditionalFormatting sqref="O77">
    <cfRule type="expression" dxfId="1989" priority="1765">
      <formula>IF(OR(O76="",Q76="",S76=""),TRUE)</formula>
    </cfRule>
  </conditionalFormatting>
  <conditionalFormatting sqref="Q16">
    <cfRule type="expression" dxfId="1484" priority="1913">
      <formula>IF(O16="",TRUE)</formula>
    </cfRule>
    <cfRule type="expression" dxfId="1483" priority="2735" stopIfTrue="1">
      <formula>AND(Q16="",V17&gt;0)</formula>
    </cfRule>
  </conditionalFormatting>
  <conditionalFormatting sqref="Q17">
    <cfRule type="expression" dxfId="1482" priority="1910">
      <formula>IF(OR(O16="",Q16="",S16="",O17=""),TRUE)</formula>
    </cfRule>
  </conditionalFormatting>
  <conditionalFormatting sqref="Q18">
    <cfRule type="expression" dxfId="1481" priority="1853">
      <formula>IF(O18="",TRUE)</formula>
    </cfRule>
    <cfRule type="expression" dxfId="1480" priority="1854" stopIfTrue="1">
      <formula>AND(Q18="",V19&gt;0)</formula>
    </cfRule>
  </conditionalFormatting>
  <conditionalFormatting sqref="Q19">
    <cfRule type="expression" dxfId="1479" priority="1851">
      <formula>IF(OR(O18="",Q18="",S18="",O19=""),TRUE)</formula>
    </cfRule>
  </conditionalFormatting>
  <conditionalFormatting sqref="Q20">
    <cfRule type="expression" dxfId="1478" priority="1846">
      <formula>IF(O20="",TRUE)</formula>
    </cfRule>
    <cfRule type="expression" dxfId="1477" priority="1847" stopIfTrue="1">
      <formula>AND(Q20="",V21&gt;0)</formula>
    </cfRule>
  </conditionalFormatting>
  <conditionalFormatting sqref="Q21">
    <cfRule type="expression" dxfId="1476" priority="1844">
      <formula>IF(OR(O20="",Q20="",S20="",O21=""),TRUE)</formula>
    </cfRule>
  </conditionalFormatting>
  <conditionalFormatting sqref="Q22">
    <cfRule type="expression" dxfId="1475" priority="1839">
      <formula>IF(O22="",TRUE)</formula>
    </cfRule>
    <cfRule type="expression" dxfId="1474" priority="1840" stopIfTrue="1">
      <formula>AND(Q22="",V23&gt;0)</formula>
    </cfRule>
  </conditionalFormatting>
  <conditionalFormatting sqref="Q23">
    <cfRule type="expression" dxfId="1473" priority="1837">
      <formula>IF(OR(O22="",Q22="",S22="",O23=""),TRUE)</formula>
    </cfRule>
  </conditionalFormatting>
  <conditionalFormatting sqref="Q24">
    <cfRule type="expression" dxfId="1472" priority="1832">
      <formula>IF(O24="",TRUE)</formula>
    </cfRule>
    <cfRule type="expression" dxfId="1471" priority="1833" stopIfTrue="1">
      <formula>AND(Q24="",V25&gt;0)</formula>
    </cfRule>
  </conditionalFormatting>
  <conditionalFormatting sqref="Q25">
    <cfRule type="expression" dxfId="1470" priority="1830">
      <formula>IF(OR(O24="",Q24="",S24="",O25=""),TRUE)</formula>
    </cfRule>
  </conditionalFormatting>
  <conditionalFormatting sqref="Q60">
    <cfRule type="expression" dxfId="1469" priority="1825">
      <formula>IF(O60="",TRUE)</formula>
    </cfRule>
    <cfRule type="expression" dxfId="1468" priority="1826" stopIfTrue="1">
      <formula>AND(Q60="",V61&gt;0)</formula>
    </cfRule>
  </conditionalFormatting>
  <conditionalFormatting sqref="Q61">
    <cfRule type="expression" dxfId="1467" priority="1823">
      <formula>IF(OR(O60="",Q60="",S60="",O61=""),TRUE)</formula>
    </cfRule>
  </conditionalFormatting>
  <conditionalFormatting sqref="Q62">
    <cfRule type="expression" dxfId="1466" priority="1818">
      <formula>IF(O62="",TRUE)</formula>
    </cfRule>
    <cfRule type="expression" dxfId="1465" priority="1819" stopIfTrue="1">
      <formula>AND(Q62="",V63&gt;0)</formula>
    </cfRule>
  </conditionalFormatting>
  <conditionalFormatting sqref="Q63">
    <cfRule type="expression" dxfId="1464" priority="1816">
      <formula>IF(OR(O62="",Q62="",S62="",O63=""),TRUE)</formula>
    </cfRule>
  </conditionalFormatting>
  <conditionalFormatting sqref="Q64">
    <cfRule type="expression" dxfId="1463" priority="1811">
      <formula>IF(O64="",TRUE)</formula>
    </cfRule>
    <cfRule type="expression" dxfId="1462" priority="1812" stopIfTrue="1">
      <formula>AND(Q64="",V65&gt;0)</formula>
    </cfRule>
  </conditionalFormatting>
  <conditionalFormatting sqref="Q65">
    <cfRule type="expression" dxfId="1461" priority="1809">
      <formula>IF(OR(O64="",Q64="",S64="",O65=""),TRUE)</formula>
    </cfRule>
  </conditionalFormatting>
  <conditionalFormatting sqref="Q66">
    <cfRule type="expression" dxfId="1460" priority="1804">
      <formula>IF(O66="",TRUE)</formula>
    </cfRule>
    <cfRule type="expression" dxfId="1459" priority="1805" stopIfTrue="1">
      <formula>AND(Q66="",V67&gt;0)</formula>
    </cfRule>
  </conditionalFormatting>
  <conditionalFormatting sqref="Q67">
    <cfRule type="expression" dxfId="1458" priority="1802">
      <formula>IF(OR(O66="",Q66="",S66="",O67=""),TRUE)</formula>
    </cfRule>
  </conditionalFormatting>
  <conditionalFormatting sqref="Q68">
    <cfRule type="expression" dxfId="1457" priority="1797">
      <formula>IF(O68="",TRUE)</formula>
    </cfRule>
    <cfRule type="expression" dxfId="1456" priority="1798" stopIfTrue="1">
      <formula>AND(Q68="",V69&gt;0)</formula>
    </cfRule>
  </conditionalFormatting>
  <conditionalFormatting sqref="Q69">
    <cfRule type="expression" dxfId="1455" priority="1795">
      <formula>IF(OR(O68="",Q68="",S68="",O69=""),TRUE)</formula>
    </cfRule>
  </conditionalFormatting>
  <conditionalFormatting sqref="Q70">
    <cfRule type="expression" dxfId="1454" priority="1790">
      <formula>IF(O70="",TRUE)</formula>
    </cfRule>
    <cfRule type="expression" dxfId="1453" priority="1791" stopIfTrue="1">
      <formula>AND(Q70="",V71&gt;0)</formula>
    </cfRule>
  </conditionalFormatting>
  <conditionalFormatting sqref="Q71">
    <cfRule type="expression" dxfId="1452" priority="1788">
      <formula>IF(OR(O70="",Q70="",S70="",O71=""),TRUE)</formula>
    </cfRule>
  </conditionalFormatting>
  <conditionalFormatting sqref="Q72">
    <cfRule type="expression" dxfId="1451" priority="1783">
      <formula>IF(O72="",TRUE)</formula>
    </cfRule>
    <cfRule type="expression" dxfId="1450" priority="1784" stopIfTrue="1">
      <formula>AND(Q72="",V73&gt;0)</formula>
    </cfRule>
  </conditionalFormatting>
  <conditionalFormatting sqref="Q73">
    <cfRule type="expression" dxfId="1449" priority="1781">
      <formula>IF(OR(O72="",Q72="",S72="",O73=""),TRUE)</formula>
    </cfRule>
  </conditionalFormatting>
  <conditionalFormatting sqref="Q74">
    <cfRule type="expression" dxfId="1448" priority="1776">
      <formula>IF(O74="",TRUE)</formula>
    </cfRule>
    <cfRule type="expression" dxfId="1447" priority="1777" stopIfTrue="1">
      <formula>AND(Q74="",V75&gt;0)</formula>
    </cfRule>
  </conditionalFormatting>
  <conditionalFormatting sqref="Q75">
    <cfRule type="expression" dxfId="1446" priority="1774">
      <formula>IF(OR(O74="",Q74="",S74="",O75=""),TRUE)</formula>
    </cfRule>
  </conditionalFormatting>
  <conditionalFormatting sqref="Q76">
    <cfRule type="expression" dxfId="1445" priority="1769">
      <formula>IF(O76="",TRUE)</formula>
    </cfRule>
    <cfRule type="expression" dxfId="1444" priority="1770" stopIfTrue="1">
      <formula>AND(Q76="",V77&gt;0)</formula>
    </cfRule>
  </conditionalFormatting>
  <conditionalFormatting sqref="Q77">
    <cfRule type="expression" dxfId="1443" priority="1767">
      <formula>IF(OR(O76="",Q76="",S76="",O77=""),TRUE)</formula>
    </cfRule>
  </conditionalFormatting>
  <conditionalFormatting sqref="S16">
    <cfRule type="expression" dxfId="686" priority="1912">
      <formula>IF(OR(O16="",Q16=""),TRUE)</formula>
    </cfRule>
  </conditionalFormatting>
  <conditionalFormatting sqref="S17">
    <cfRule type="expression" dxfId="685" priority="1909">
      <formula>IF(OR(O16="",Q16="",S16="",O17="",Q17=""),TRUE)</formula>
    </cfRule>
  </conditionalFormatting>
  <conditionalFormatting sqref="S18">
    <cfRule type="expression" dxfId="684" priority="1852">
      <formula>IF(OR(O18="",Q18=""),TRUE)</formula>
    </cfRule>
  </conditionalFormatting>
  <conditionalFormatting sqref="S19">
    <cfRule type="expression" dxfId="683" priority="1850">
      <formula>IF(OR(O18="",Q18="",S18="",O19="",Q19=""),TRUE)</formula>
    </cfRule>
  </conditionalFormatting>
  <conditionalFormatting sqref="S20">
    <cfRule type="expression" dxfId="682" priority="1845">
      <formula>IF(OR(O20="",Q20=""),TRUE)</formula>
    </cfRule>
  </conditionalFormatting>
  <conditionalFormatting sqref="S21">
    <cfRule type="expression" dxfId="681" priority="1843">
      <formula>IF(OR(O20="",Q20="",S20="",O21="",Q21=""),TRUE)</formula>
    </cfRule>
  </conditionalFormatting>
  <conditionalFormatting sqref="S22">
    <cfRule type="expression" dxfId="680" priority="1838">
      <formula>IF(OR(O22="",Q22=""),TRUE)</formula>
    </cfRule>
  </conditionalFormatting>
  <conditionalFormatting sqref="S23">
    <cfRule type="expression" dxfId="679" priority="1836">
      <formula>IF(OR(O22="",Q22="",S22="",O23="",Q23=""),TRUE)</formula>
    </cfRule>
  </conditionalFormatting>
  <conditionalFormatting sqref="S24">
    <cfRule type="expression" dxfId="678" priority="1831">
      <formula>IF(OR(O24="",Q24=""),TRUE)</formula>
    </cfRule>
  </conditionalFormatting>
  <conditionalFormatting sqref="S25">
    <cfRule type="expression" dxfId="677" priority="1829">
      <formula>IF(OR(O24="",Q24="",S24="",O25="",Q25=""),TRUE)</formula>
    </cfRule>
  </conditionalFormatting>
  <conditionalFormatting sqref="S60">
    <cfRule type="expression" dxfId="676" priority="1824">
      <formula>IF(OR(O60="",Q60=""),TRUE)</formula>
    </cfRule>
  </conditionalFormatting>
  <conditionalFormatting sqref="S61">
    <cfRule type="expression" dxfId="675" priority="1822">
      <formula>IF(OR(O60="",Q60="",S60="",O61="",Q61=""),TRUE)</formula>
    </cfRule>
  </conditionalFormatting>
  <conditionalFormatting sqref="S62">
    <cfRule type="expression" dxfId="674" priority="1817">
      <formula>IF(OR(O62="",Q62=""),TRUE)</formula>
    </cfRule>
  </conditionalFormatting>
  <conditionalFormatting sqref="S63">
    <cfRule type="expression" dxfId="673" priority="1815">
      <formula>IF(OR(O62="",Q62="",S62="",O63="",Q63=""),TRUE)</formula>
    </cfRule>
  </conditionalFormatting>
  <conditionalFormatting sqref="S64">
    <cfRule type="expression" dxfId="672" priority="1810">
      <formula>IF(OR(O64="",Q64=""),TRUE)</formula>
    </cfRule>
  </conditionalFormatting>
  <conditionalFormatting sqref="S65">
    <cfRule type="expression" dxfId="671" priority="1808">
      <formula>IF(OR(O64="",Q64="",S64="",O65="",Q65=""),TRUE)</formula>
    </cfRule>
  </conditionalFormatting>
  <conditionalFormatting sqref="S66">
    <cfRule type="expression" dxfId="670" priority="1803">
      <formula>IF(OR(O66="",Q66=""),TRUE)</formula>
    </cfRule>
  </conditionalFormatting>
  <conditionalFormatting sqref="S67">
    <cfRule type="expression" dxfId="669" priority="1801">
      <formula>IF(OR(O66="",Q66="",S66="",O67="",Q67=""),TRUE)</formula>
    </cfRule>
  </conditionalFormatting>
  <conditionalFormatting sqref="S68">
    <cfRule type="expression" dxfId="668" priority="1796">
      <formula>IF(OR(O68="",Q68=""),TRUE)</formula>
    </cfRule>
  </conditionalFormatting>
  <conditionalFormatting sqref="S69">
    <cfRule type="expression" dxfId="667" priority="1794">
      <formula>IF(OR(O68="",Q68="",S68="",O69="",Q69=""),TRUE)</formula>
    </cfRule>
  </conditionalFormatting>
  <conditionalFormatting sqref="S70">
    <cfRule type="expression" dxfId="666" priority="1789">
      <formula>IF(OR(O70="",Q70=""),TRUE)</formula>
    </cfRule>
  </conditionalFormatting>
  <conditionalFormatting sqref="S71">
    <cfRule type="expression" dxfId="665" priority="1787">
      <formula>IF(OR(O70="",Q70="",S70="",O71="",Q71=""),TRUE)</formula>
    </cfRule>
  </conditionalFormatting>
  <conditionalFormatting sqref="S72">
    <cfRule type="expression" dxfId="664" priority="1782">
      <formula>IF(OR(O72="",Q72=""),TRUE)</formula>
    </cfRule>
  </conditionalFormatting>
  <conditionalFormatting sqref="S73">
    <cfRule type="expression" dxfId="663" priority="1780">
      <formula>IF(OR(O72="",Q72="",S72="",O73="",Q73=""),TRUE)</formula>
    </cfRule>
  </conditionalFormatting>
  <conditionalFormatting sqref="S74">
    <cfRule type="expression" dxfId="662" priority="1775">
      <formula>IF(OR(O74="",Q74=""),TRUE)</formula>
    </cfRule>
  </conditionalFormatting>
  <conditionalFormatting sqref="S75">
    <cfRule type="expression" dxfId="661" priority="1773">
      <formula>IF(OR(O74="",Q74="",S74="",O75="",Q75=""),TRUE)</formula>
    </cfRule>
  </conditionalFormatting>
  <conditionalFormatting sqref="S76">
    <cfRule type="expression" dxfId="660" priority="1768">
      <formula>IF(OR(O76="",Q76=""),TRUE)</formula>
    </cfRule>
  </conditionalFormatting>
  <conditionalFormatting sqref="S77">
    <cfRule type="expression" dxfId="659" priority="1766">
      <formula>IF(OR(O76="",Q76="",S76="",O77="",Q77=""),TRUE)</formula>
    </cfRule>
  </conditionalFormatting>
  <conditionalFormatting sqref="V17:Y17">
    <cfRule type="expression" dxfId="154" priority="2319" stopIfTrue="1">
      <formula>AND(V16="賃金で算定",AN16=0)</formula>
    </cfRule>
  </conditionalFormatting>
  <conditionalFormatting sqref="V19:Y19 V21:Y21 V23:Y23 V25:Y25">
    <cfRule type="expression" dxfId="153" priority="2794" stopIfTrue="1">
      <formula>AND(V18="賃金で算定",AN18=0)</formula>
    </cfRule>
  </conditionalFormatting>
  <conditionalFormatting sqref="V61:Y61 V63:Y63 V65:Y65 V67:Y67 V69:Y69 V71:Y71 V73:Y73 V75:Y75 V77:Y77">
    <cfRule type="expression" dxfId="152" priority="2764" stopIfTrue="1">
      <formula>AND(V60="賃金で算定",AN60=0)</formula>
    </cfRule>
  </conditionalFormatting>
  <conditionalFormatting sqref="AD81">
    <cfRule type="expression" dxfId="123" priority="2748">
      <formula>AND($F78="",($V78+$V79&gt;0))</formula>
    </cfRule>
  </conditionalFormatting>
  <conditionalFormatting sqref="AD29:AK29">
    <cfRule type="expression" dxfId="94" priority="2756">
      <formula>AND($F26="",($V26+$V27&gt;0))</formula>
    </cfRule>
  </conditionalFormatting>
  <conditionalFormatting sqref="AE29:AM29">
    <cfRule type="expression" dxfId="93" priority="2757">
      <formula>IF(AND($F26=""),($V26+$V27&gt;0))</formula>
    </cfRule>
  </conditionalFormatting>
  <conditionalFormatting sqref="AE81:AM81">
    <cfRule type="expression" dxfId="92" priority="2749">
      <formula>IF(AND($F78=""),($V78+$V79&gt;0))</formula>
    </cfRule>
  </conditionalFormatting>
  <conditionalFormatting sqref="AN16 AN18 AN20 AN22 AN24">
    <cfRule type="expression" dxfId="63" priority="2376" stopIfTrue="1">
      <formula>AND(V16="",AN16&gt;0)</formula>
    </cfRule>
  </conditionalFormatting>
  <conditionalFormatting sqref="AN60 AN62 AN64 AN66 AN68 AN70 AN72 AN74 AN76">
    <cfRule type="expression" dxfId="62" priority="2375" stopIfTrue="1">
      <formula>AND(V60="",AN60&gt;0)</formula>
    </cfRule>
  </conditionalFormatting>
  <conditionalFormatting sqref="AN16:AR16 AN18:AR18 AN20:AR20 AN22:AR22 AN24:AR24 AN60:AR60 AN62:AR62 AN64:AR64 AN66:AR66 AN68:AR68 AN70:AR70 AN72:AR72 AN74:AR74 AN76:AR76">
    <cfRule type="expression" dxfId="33" priority="2793" stopIfTrue="1">
      <formula>AND(V16="賃金で算定",AN16=0)</formula>
    </cfRule>
  </conditionalFormatting>
  <dataValidations count="21">
    <dataValidation type="whole" allowBlank="1" showInputMessage="1" showErrorMessage="1" sqref="O22 O74 O16 O18 O20 O24 O60 O62 O64 O66 O68 O70 O72 O76" xr:uid="{00000000-0002-0000-00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xr:uid="{00000000-0002-0000-0000-000001000000}">
      <formula1>V16="賃金で算定"</formula1>
    </dataValidation>
    <dataValidation imeMode="hiragana" allowBlank="1" showInputMessage="1" showErrorMessage="1" sqref="D34:G34 B16:N25 AC32:AS32 B60:N77 AC38:AN39 AC33:AN34" xr:uid="{00000000-0002-0000-0000-000003000000}"/>
    <dataValidation imeMode="off" allowBlank="1" showInputMessage="1" showErrorMessage="1" sqref="AP31:AQ31 AJ31:AK31 AM31:AN31 AJ30:AL30 AO30:AQ30" xr:uid="{00000000-0002-0000-0000-000004000000}"/>
    <dataValidation type="custom" allowBlank="1" showInputMessage="1" showErrorMessage="1" error="控除できるのは&quot;36機械装置(組立て又は取付け)&quot;のみです" sqref="AD17:AG17 AD19:AG19 AD21:AG21 AD23:AG23 AD25:AG25" xr:uid="{00000000-0002-0000-0000-000013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4000000}">
      <formula1>$F$78="36 機械装置(組立て又は取付け）"</formula1>
    </dataValidation>
    <dataValidation type="list" allowBlank="1" showDropDown="1" showInputMessage="1" showErrorMessage="1" sqref="O10:O12" xr:uid="{00000000-0002-0000-0000-000022000000}">
      <formula1>"6,9"</formula1>
    </dataValidation>
    <dataValidation type="whole" allowBlank="1" showInputMessage="1" showErrorMessage="1" sqref="J31:K31" xr:uid="{00000000-0002-0000-0000-000023000000}">
      <formula1>1</formula1>
      <formula2>31</formula2>
    </dataValidation>
    <dataValidation type="whole" allowBlank="1" showInputMessage="1" showErrorMessage="1" sqref="G31:H31" xr:uid="{00000000-0002-0000-0000-000024000000}">
      <formula1>1</formula1>
      <formula2>12</formula2>
    </dataValidation>
    <dataValidation type="whole" allowBlank="1" showInputMessage="1" showErrorMessage="1" sqref="AL9:AM11" xr:uid="{00000000-0002-0000-0000-000025000000}">
      <formula1>1</formula1>
      <formula2>30</formula2>
    </dataValidation>
    <dataValidation type="list" allowBlank="1" showDropDown="1" showInputMessage="1" showErrorMessage="1" sqref="M10:M12" xr:uid="{00000000-0002-0000-0000-000026000000}">
      <formula1>"0,1"</formula1>
    </dataValidation>
    <dataValidation type="list" allowBlank="1" showDropDown="1" showInputMessage="1" showErrorMessage="1" sqref="L10:L12" xr:uid="{00000000-0002-0000-0000-000027000000}">
      <formula1>"1,3"</formula1>
    </dataValidation>
    <dataValidation allowBlank="1" showDropDown="1" showInputMessage="1" showErrorMessage="1" sqref="K10:K12" xr:uid="{00000000-0002-0000-0000-000028000000}"/>
    <dataValidation type="list" allowBlank="1" showDropDown="1" showInputMessage="1" showErrorMessage="1" sqref="J10:J12" xr:uid="{00000000-0002-0000-0000-000029000000}">
      <formula1>"0,1,2,3,4"</formula1>
    </dataValidation>
    <dataValidation type="list" allowBlank="1" showInputMessage="1" showErrorMessage="1" sqref="F26:N28 F78:F79" xr:uid="{00000000-0002-0000-0000-00002A000000}">
      <formula1>事業の種類</formula1>
    </dataValidation>
    <dataValidation type="list" showInputMessage="1" showErrorMessage="1" sqref="V16:X16 V18:X18 V20:X20 V22:X22 V24:X24 V74:X74 V72:X72 V70:X70 V66:X66 V64:X64 V62:X62 V68:X68 V76:X76 V60:X60" xr:uid="{00000000-0002-0000-0000-00002B000000}">
      <formula1>賃金算定基準</formula1>
    </dataValidation>
    <dataValidation type="custom" showInputMessage="1" showErrorMessage="1" sqref="S16 S20 S22 S18 S24 S60 S62 S64 S66 S68 S70 S72 S74 S76" xr:uid="{00000000-0002-0000-0000-00002C000000}">
      <formula1>IF(OR(O16&lt;&gt;"",Q16&lt;&gt;""),AND(S16&gt;0,S16&lt;=31))</formula1>
    </dataValidation>
    <dataValidation type="custom" showInputMessage="1" showErrorMessage="1" sqref="O17 O21 O23 O19 O25 O61 O63 O65 O67 O69 O71 O73 O75 O77" xr:uid="{00000000-0002-0000-0000-00002D000000}">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xr:uid="{00000000-0002-0000-0000-00002E000000}">
      <formula1>IF(OR(O16&lt;&gt;"",Q16&lt;&gt;"",S16&lt;&gt;"",O17&lt;&gt;"",Q17&lt;&gt;""),IF(AND(O16=O17,Q16=Q17),AND(S16&lt;=S17,S17&lt;=31),AND(S17&gt;=1,S17&lt;=31)))</formula1>
    </dataValidation>
    <dataValidation type="list" showInputMessage="1" showErrorMessage="1" sqref="Q16 Q18 Q20 Q22 Q24 Q60 Q62 Q64 Q66 Q68 Q70 Q72 Q74 Q76" xr:uid="{00000000-0002-0000-0000-00002F000000}">
      <formula1>IF(O16&lt;&gt;"",IF(O16=VALUE(概算年度),対象年1_3月,IF(O16=事業の期間・最大値,$BD$16:$BD$19,$BE$16:$BE$27)),空白)</formula1>
    </dataValidation>
    <dataValidation type="list" showInputMessage="1" showErrorMessage="1" sqref="Q17 Q19 Q21 Q23 Q25 Q61 Q63 Q65 Q67 Q69 Q71 Q73 Q75 Q77" xr:uid="{00000000-0002-0000-0000-000030000000}">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1"/>
  <dimension ref="A1:AK315"/>
  <sheetViews>
    <sheetView showGridLines="0" zoomScale="60" zoomScaleNormal="60" workbookViewId="0"/>
  </sheetViews>
  <sheetFormatPr defaultColWidth="9" defaultRowHeight="15" customHeight="1"/>
  <cols>
    <col min="1" max="1" width="31.25" style="104" customWidth="1"/>
    <col min="2" max="2" width="13.25" style="104" bestFit="1" customWidth="1"/>
    <col min="3" max="5" width="20.125" style="104" customWidth="1"/>
    <col min="6" max="6" width="19.75" style="104" customWidth="1"/>
    <col min="7" max="7" width="19.875" style="104" customWidth="1"/>
    <col min="8" max="8" width="18.5" style="104" bestFit="1" customWidth="1"/>
    <col min="9" max="9" width="18.75" style="104" customWidth="1"/>
    <col min="10" max="11" width="18.875" style="104" customWidth="1"/>
    <col min="12" max="12" width="18.75" style="104" customWidth="1"/>
    <col min="13" max="13" width="19.625" style="104" customWidth="1"/>
    <col min="14" max="14" width="17.25" style="104" bestFit="1" customWidth="1"/>
    <col min="15" max="15" width="13.25" style="104" customWidth="1"/>
    <col min="16" max="16" width="17.5" style="104" bestFit="1" customWidth="1"/>
    <col min="17" max="17" width="11.5" style="104" customWidth="1"/>
    <col min="18" max="18" width="15.625" style="104" customWidth="1"/>
    <col min="19" max="19" width="9" style="104"/>
    <col min="20" max="21" width="5" style="104" customWidth="1"/>
    <col min="22" max="28" width="15" style="104" customWidth="1"/>
    <col min="29" max="29" width="9" style="104"/>
    <col min="30" max="30" width="10.25" style="104" customWidth="1"/>
    <col min="31" max="35" width="9" style="104"/>
    <col min="36" max="36" width="22.75" style="104" customWidth="1"/>
    <col min="37" max="16384" width="9" style="104"/>
  </cols>
  <sheetData>
    <row r="1" spans="1:37" ht="15" customHeight="1">
      <c r="A1" s="104" t="s">
        <v>64</v>
      </c>
    </row>
    <row r="2" spans="1:37" ht="15" customHeight="1">
      <c r="A2" s="105" t="s">
        <v>65</v>
      </c>
      <c r="B2" s="105" t="s">
        <v>59</v>
      </c>
      <c r="C2" s="105" t="s">
        <v>66</v>
      </c>
    </row>
    <row r="3" spans="1:37" ht="40.5">
      <c r="A3" s="105"/>
      <c r="B3" s="105"/>
      <c r="C3" s="106" t="s">
        <v>258</v>
      </c>
      <c r="D3" s="106" t="s">
        <v>68</v>
      </c>
      <c r="E3" s="106" t="s">
        <v>69</v>
      </c>
      <c r="F3" s="181" t="s">
        <v>261</v>
      </c>
      <c r="G3" s="181" t="s">
        <v>263</v>
      </c>
      <c r="H3" s="181" t="s">
        <v>264</v>
      </c>
      <c r="I3" s="104" t="s">
        <v>314</v>
      </c>
      <c r="J3" s="106"/>
      <c r="O3" s="119"/>
      <c r="P3" s="119"/>
    </row>
    <row r="4" spans="1:37" ht="15" customHeight="1">
      <c r="A4" s="104" t="s">
        <v>50</v>
      </c>
      <c r="B4" s="105" t="s">
        <v>60</v>
      </c>
      <c r="C4" s="104" t="e">
        <f>INT(SUMPRODUCT(($E$50:$E$315=A4)*($F$50:$F$315=B4)*($N$50:$N$315)))+INT(SUMPRODUCT(($E$50:$E$315=A4)*($P$50:$P$315)))</f>
        <v>#REF!</v>
      </c>
      <c r="D4" s="104" t="e">
        <f>INT(SUMPRODUCT(($E$50:$E$315=A4)*($F$50:$F$315=B4)*($J$50:$J$315)))</f>
        <v>#REF!</v>
      </c>
      <c r="E4" s="107" t="e">
        <f>INT(SUMPRODUCT(($E$50:$E$315=A4)*($F$50:$F$315=B4)*($K$50:$K$315)))</f>
        <v>#REF!</v>
      </c>
      <c r="F4" s="178" t="e">
        <f t="shared" ref="F4:F30" si="0">SUM(G4:H4)</f>
        <v>#REF!</v>
      </c>
      <c r="G4" s="178" t="e">
        <f t="shared" ref="G4:G30" si="1">INT(SUMPRODUCT(($E$50:$E$315=A4)*($F$50:$F$315=B4)*($O$50:$O$315))/1000)</f>
        <v>#REF!</v>
      </c>
      <c r="H4" s="178" t="e">
        <f>INT(SUMPRODUCT(($E$50:$E$315=A4)*($F$50:$F$315=B4)*($Q$50:$Q$315))/1000)</f>
        <v>#REF!</v>
      </c>
      <c r="J4" s="108" t="s">
        <v>70</v>
      </c>
      <c r="K4" s="109" t="s">
        <v>71</v>
      </c>
      <c r="L4" s="109"/>
      <c r="M4" s="109" t="s">
        <v>72</v>
      </c>
      <c r="N4" s="109" t="s">
        <v>73</v>
      </c>
      <c r="O4" s="109" t="s">
        <v>74</v>
      </c>
      <c r="P4" s="109"/>
      <c r="Q4" s="109"/>
      <c r="R4" s="109"/>
      <c r="S4" s="110"/>
      <c r="T4" s="676" t="s">
        <v>140</v>
      </c>
      <c r="U4" s="130"/>
      <c r="V4" s="131" t="s">
        <v>141</v>
      </c>
      <c r="W4" s="132" t="s">
        <v>142</v>
      </c>
      <c r="X4" s="132" t="s">
        <v>143</v>
      </c>
      <c r="Y4" s="133" t="s">
        <v>144</v>
      </c>
      <c r="Z4" s="132" t="s">
        <v>145</v>
      </c>
      <c r="AA4" s="132" t="s">
        <v>146</v>
      </c>
      <c r="AB4" s="132" t="s">
        <v>147</v>
      </c>
      <c r="AD4" s="200" t="s">
        <v>277</v>
      </c>
    </row>
    <row r="5" spans="1:37" ht="15" customHeight="1">
      <c r="A5" s="104" t="s">
        <v>50</v>
      </c>
      <c r="B5" s="105" t="s">
        <v>61</v>
      </c>
      <c r="C5" s="104" t="e">
        <f>INT(SUMPRODUCT(($E$50:$E$315=A5)*($F$50:$F$315=B5)*($N$50:$N$315)))</f>
        <v>#REF!</v>
      </c>
      <c r="D5" s="104" t="e">
        <f t="shared" ref="D5:D18" si="2">INT(SUMPRODUCT(($E$50:$E$315=A5)*($F$50:$F$315=B5)*($J$50:$J$315)))</f>
        <v>#REF!</v>
      </c>
      <c r="E5" s="107" t="e">
        <f t="shared" ref="E5:E18" si="3">INT(SUMPRODUCT(($E$50:$E$315=A5)*($F$50:$F$315=B5)*($K$50:$K$315)))</f>
        <v>#REF!</v>
      </c>
      <c r="F5" s="178" t="e">
        <f t="shared" si="0"/>
        <v>#REF!</v>
      </c>
      <c r="G5" s="178" t="e">
        <f t="shared" si="1"/>
        <v>#REF!</v>
      </c>
      <c r="H5" s="178">
        <v>0</v>
      </c>
      <c r="J5" s="110"/>
      <c r="K5" s="104" t="s">
        <v>75</v>
      </c>
      <c r="M5" s="119" t="e">
        <f>M6</f>
        <v>#REF!</v>
      </c>
      <c r="O5" s="119" t="e">
        <f>O6</f>
        <v>#REF!</v>
      </c>
      <c r="P5" s="119"/>
      <c r="S5" s="127"/>
      <c r="T5" s="674"/>
      <c r="U5" s="134" t="s">
        <v>148</v>
      </c>
      <c r="V5" s="135" t="e">
        <f>(INDEX(($V$11:$AB$13,$V$19:$AB$21,$V$26:$AB$28,$V$41:$AB$43,$V$48:$AB$50),1,1,$AD$5))</f>
        <v>#REF!</v>
      </c>
      <c r="W5" s="135" t="e">
        <f>(INDEX(($V$11:$AB$13,$V$19:$AB$21,$V$26:$AB$28,$V$41:$AB$43,$V$48:$AB$50),1,2,$AD$5))</f>
        <v>#REF!</v>
      </c>
      <c r="X5" s="135" t="e">
        <f>(INDEX(($V$11:$AB$13,$V$19:$AB$21,$V$26:$AB$28,$V$41:$AB$43,$V$48:$AB$50),1,3,$AD$5))</f>
        <v>#REF!</v>
      </c>
      <c r="Y5" s="135" t="e">
        <f>(INDEX(($V$11:$AB$13,$V$19:$AB$21,$V$26:$AB$28,$V$41:$AB$43,$V$48:$AB$50),1,4,$AD$5))</f>
        <v>#REF!</v>
      </c>
      <c r="Z5" s="135" t="e">
        <f>(INDEX(($V$11:$AB$13,$V$19:$AB$21,$V$26:$AB$28,$V$41:$AB$43,$V$48:$AB$50),1,5,$AD$5))</f>
        <v>#REF!</v>
      </c>
      <c r="AA5" s="135" t="e">
        <f>(INDEX(($V$11:$AB$13,$V$19:$AB$21,$V$26:$AB$28,$V$41:$AB$43,$V$48:$AB$50),1,6,$AD$5))</f>
        <v>#REF!</v>
      </c>
      <c r="AB5" s="135" t="e">
        <f>(INDEX(($V$11:$AB$13,$V$19:$AB$21,$V$26:$AB$28,$V$41:$AB$43,$V$48:$AB$50),1,7,$AD$5))</f>
        <v>#REF!</v>
      </c>
      <c r="AD5" s="206" t="e">
        <f>IF((AK10+AK18+AK25+AK32+AK40+AK47)=0,4,AK10+AK18+AK25+AK32+AK40+AK47)</f>
        <v>#REF!</v>
      </c>
    </row>
    <row r="6" spans="1:37" ht="15" customHeight="1">
      <c r="A6" s="111" t="s">
        <v>50</v>
      </c>
      <c r="B6" s="112" t="s">
        <v>62</v>
      </c>
      <c r="C6" s="111" t="e">
        <f>INT(SUMPRODUCT(($E$50:$E$315=A6)*($F$50:$F$315=B6)*($N$50:$N$315)))</f>
        <v>#REF!</v>
      </c>
      <c r="D6" s="111" t="e">
        <f>INT(SUMPRODUCT(($E$50:$E$315=A6)*($F$50:$F$315=B6)*($J$50:$J$315)))</f>
        <v>#REF!</v>
      </c>
      <c r="E6" s="113" t="e">
        <f t="shared" si="3"/>
        <v>#REF!</v>
      </c>
      <c r="F6" s="179" t="e">
        <f t="shared" si="0"/>
        <v>#REF!</v>
      </c>
      <c r="G6" s="179" t="e">
        <f t="shared" si="1"/>
        <v>#REF!</v>
      </c>
      <c r="H6" s="178">
        <v>0</v>
      </c>
      <c r="J6" s="110"/>
      <c r="K6" s="104" t="s">
        <v>76</v>
      </c>
      <c r="M6" s="119" t="e">
        <f>#REF!</f>
        <v>#REF!</v>
      </c>
      <c r="O6" s="119" t="e">
        <f>#REF!</f>
        <v>#REF!</v>
      </c>
      <c r="P6" s="119"/>
      <c r="S6" s="110"/>
      <c r="T6" s="674"/>
      <c r="U6" s="136" t="s">
        <v>149</v>
      </c>
      <c r="V6" s="135" t="e">
        <f>(INDEX(($V$11:$AB$13,$V$19:$AB$21,$V$26:$AB$28,$V$41:$AB$43,$V$48:$AB$50),2,1,$AD$5))</f>
        <v>#REF!</v>
      </c>
      <c r="W6" s="135" t="e">
        <f>(INDEX(($V$11:$AB$13,$V$19:$AB$21,$V$26:$AB$28,$V$41:$AB$43,$V$48:$AB$50),2,2,$AD$5))</f>
        <v>#REF!</v>
      </c>
      <c r="X6" s="137" t="s">
        <v>150</v>
      </c>
      <c r="Y6" s="138" t="s">
        <v>151</v>
      </c>
      <c r="Z6" s="138" t="s">
        <v>152</v>
      </c>
      <c r="AA6" s="139"/>
      <c r="AB6" s="135" t="e">
        <f>(INDEX(($V$11:$AB$13,$V$19:$AB$21,$V$26:$AB$28,$V$41:$AB$43,$V$48:$AB$50),2,7,$AD$5))</f>
        <v>#REF!</v>
      </c>
    </row>
    <row r="7" spans="1:37" ht="15" customHeight="1">
      <c r="A7" s="104" t="s">
        <v>51</v>
      </c>
      <c r="B7" s="105" t="s">
        <v>60</v>
      </c>
      <c r="C7" s="104" t="e">
        <f>INT(SUMPRODUCT(($E$50:$E$315=A7)*($F$50:$F$315=B7)*($N$50:$N$315)))+INT(SUMPRODUCT(($E$50:$E$315=A7)*($P$50:$P$315)))</f>
        <v>#REF!</v>
      </c>
      <c r="D7" s="104" t="e">
        <f t="shared" si="2"/>
        <v>#REF!</v>
      </c>
      <c r="E7" s="107" t="e">
        <f t="shared" si="3"/>
        <v>#REF!</v>
      </c>
      <c r="F7" s="178" t="e">
        <f t="shared" si="0"/>
        <v>#REF!</v>
      </c>
      <c r="G7" s="178" t="e">
        <f t="shared" si="1"/>
        <v>#REF!</v>
      </c>
      <c r="H7" s="182" t="e">
        <f>INT(SUMPRODUCT(($E$50:$E$315=A7)*($F$50:$F$315=B7)*($Q$50:$Q$315))/1000)</f>
        <v>#REF!</v>
      </c>
      <c r="J7" s="110"/>
      <c r="K7" s="104" t="s">
        <v>77</v>
      </c>
      <c r="S7" s="110"/>
      <c r="T7" s="675"/>
      <c r="U7" s="134" t="s">
        <v>153</v>
      </c>
      <c r="V7" s="135" t="e">
        <f>(INDEX(($V$11:$AB$13,$V$19:$AB$21,$V$26:$AB$28,$V$41:$AB$43,$V$48:$AB$50),3,1,$AD$5))</f>
        <v>#REF!</v>
      </c>
      <c r="W7" s="135" t="e">
        <f>(INDEX(($V$11:$AB$13,$V$19:$AB$21,$V$26:$AB$28,$V$41:$AB$43,$V$48:$AB$50),3,2,$AD$5))</f>
        <v>#REF!</v>
      </c>
      <c r="X7" s="135" t="e">
        <f>(INDEX(($V$11:$AB$13,$V$19:$AB$21,$V$26:$AB$28,$V$41:$AB$43,$V$48:$AB$50),3,3,$AD$5))</f>
        <v>#REF!</v>
      </c>
      <c r="Y7" s="135" t="e">
        <f>(INDEX(($V$11:$AB$13,$V$19:$AB$21,$V$26:$AB$28,$V$41:$AB$43,$V$48:$AB$50),3,4,$AD$5))</f>
        <v>#REF!</v>
      </c>
      <c r="Z7" s="135" t="e">
        <f>(INDEX(($V$11:$AB$13,$V$19:$AB$21,$V$26:$AB$28,$V$41:$AB$43,$V$48:$AB$50),3,5,$AD$5))</f>
        <v>#REF!</v>
      </c>
      <c r="AA7" s="140"/>
      <c r="AB7" s="135" t="e">
        <f>(INDEX(($V$11:$AB$13,$V$19:$AB$21,$V$26:$AB$28,$V$41:$AB$43,$V$48:$AB$50),3,7,$AD$5))</f>
        <v>#REF!</v>
      </c>
    </row>
    <row r="8" spans="1:37" ht="15" customHeight="1">
      <c r="A8" s="104" t="s">
        <v>51</v>
      </c>
      <c r="B8" s="105" t="s">
        <v>61</v>
      </c>
      <c r="C8" s="104" t="e">
        <f>INT(SUMPRODUCT(($E$50:$E$315=A8)*($F$50:$F$315=B8)*($N$50:$N$315)))</f>
        <v>#REF!</v>
      </c>
      <c r="D8" s="104" t="e">
        <f t="shared" si="2"/>
        <v>#REF!</v>
      </c>
      <c r="E8" s="107" t="e">
        <f t="shared" si="3"/>
        <v>#REF!</v>
      </c>
      <c r="F8" s="178" t="e">
        <f t="shared" si="0"/>
        <v>#REF!</v>
      </c>
      <c r="G8" s="178" t="e">
        <f t="shared" si="1"/>
        <v>#REF!</v>
      </c>
      <c r="H8" s="178">
        <v>0</v>
      </c>
      <c r="J8" s="110"/>
      <c r="S8" s="110"/>
    </row>
    <row r="9" spans="1:37" ht="15" customHeight="1">
      <c r="A9" s="111" t="s">
        <v>51</v>
      </c>
      <c r="B9" s="112" t="s">
        <v>62</v>
      </c>
      <c r="C9" s="111" t="e">
        <f>INT(SUMPRODUCT(($E$50:$E$315=A9)*($F$50:$F$315=B9)*($N$50:$N$315)))</f>
        <v>#REF!</v>
      </c>
      <c r="D9" s="111" t="e">
        <f t="shared" si="2"/>
        <v>#REF!</v>
      </c>
      <c r="E9" s="113" t="e">
        <f t="shared" si="3"/>
        <v>#REF!</v>
      </c>
      <c r="F9" s="179" t="e">
        <f t="shared" si="0"/>
        <v>#REF!</v>
      </c>
      <c r="G9" s="179" t="e">
        <f t="shared" si="1"/>
        <v>#REF!</v>
      </c>
      <c r="H9" s="179">
        <v>0</v>
      </c>
      <c r="J9" s="110"/>
      <c r="S9" s="110"/>
      <c r="T9" s="141" t="s">
        <v>154</v>
      </c>
      <c r="U9" s="141"/>
      <c r="V9" s="141"/>
      <c r="W9" s="141"/>
      <c r="X9" s="141"/>
      <c r="Y9" s="142"/>
      <c r="Z9" s="141"/>
      <c r="AA9" s="141"/>
      <c r="AB9" s="141"/>
    </row>
    <row r="10" spans="1:37" ht="15" customHeight="1">
      <c r="A10" s="104" t="s">
        <v>52</v>
      </c>
      <c r="B10" s="105" t="s">
        <v>60</v>
      </c>
      <c r="C10" s="104" t="e">
        <f>INT(SUMPRODUCT(($E$50:$E$315=A10)*($F$50:$F$315=B10)*($N$50:$N$315)))+INT(SUMPRODUCT(($E$50:$E$315=A10)*($P$50:$P$315)))</f>
        <v>#REF!</v>
      </c>
      <c r="D10" s="104" t="e">
        <f t="shared" si="2"/>
        <v>#REF!</v>
      </c>
      <c r="E10" s="107" t="e">
        <f t="shared" si="3"/>
        <v>#REF!</v>
      </c>
      <c r="F10" s="178" t="e">
        <f t="shared" si="0"/>
        <v>#REF!</v>
      </c>
      <c r="G10" s="178" t="e">
        <f t="shared" si="1"/>
        <v>#REF!</v>
      </c>
      <c r="H10" s="182" t="e">
        <f>INT(SUMPRODUCT(($E$50:$E$315=A10)*($F$50:$F$315=B10)*($Q$50:$Q$315))/1000)</f>
        <v>#REF!</v>
      </c>
      <c r="J10" s="110"/>
      <c r="K10" s="104" t="s">
        <v>78</v>
      </c>
      <c r="M10" s="119" t="e">
        <f>#REF!</f>
        <v>#REF!</v>
      </c>
      <c r="N10" s="104">
        <v>0.02</v>
      </c>
      <c r="O10" s="119" t="e">
        <f>#REF!</f>
        <v>#REF!</v>
      </c>
      <c r="P10" s="119"/>
      <c r="S10" s="127"/>
      <c r="T10" s="676" t="s">
        <v>140</v>
      </c>
      <c r="U10" s="130"/>
      <c r="V10" s="131" t="s">
        <v>141</v>
      </c>
      <c r="W10" s="132" t="s">
        <v>142</v>
      </c>
      <c r="X10" s="132" t="s">
        <v>143</v>
      </c>
      <c r="Y10" s="133" t="s">
        <v>144</v>
      </c>
      <c r="Z10" s="132" t="s">
        <v>145</v>
      </c>
      <c r="AA10" s="132" t="s">
        <v>146</v>
      </c>
      <c r="AB10" s="132" t="s">
        <v>147</v>
      </c>
      <c r="AD10" s="208" t="s">
        <v>278</v>
      </c>
      <c r="AE10" s="209"/>
      <c r="AF10" s="209"/>
      <c r="AG10" s="209"/>
      <c r="AH10" s="209"/>
      <c r="AI10" s="209"/>
      <c r="AJ10" s="209"/>
      <c r="AK10" s="210" t="e">
        <f>IF(AND(AK11,AK12,AK13),1)</f>
        <v>#REF!</v>
      </c>
    </row>
    <row r="11" spans="1:37" ht="15" customHeight="1">
      <c r="A11" s="104" t="s">
        <v>52</v>
      </c>
      <c r="B11" s="105" t="s">
        <v>61</v>
      </c>
      <c r="C11" s="104" t="e">
        <f>INT(SUMPRODUCT(($E$50:$E$315=A11)*($F$50:$F$315=B11)*($N$50:$N$315)))</f>
        <v>#REF!</v>
      </c>
      <c r="D11" s="104" t="e">
        <f t="shared" si="2"/>
        <v>#REF!</v>
      </c>
      <c r="E11" s="107" t="e">
        <f t="shared" si="3"/>
        <v>#REF!</v>
      </c>
      <c r="F11" s="178" t="e">
        <f t="shared" si="0"/>
        <v>#REF!</v>
      </c>
      <c r="G11" s="178" t="e">
        <f t="shared" si="1"/>
        <v>#REF!</v>
      </c>
      <c r="H11" s="178">
        <v>0</v>
      </c>
      <c r="J11" s="110"/>
      <c r="M11" s="119"/>
      <c r="S11" s="110"/>
      <c r="T11" s="674"/>
      <c r="U11" s="134" t="s">
        <v>148</v>
      </c>
      <c r="V11" s="135" t="e">
        <f>IF(OR($O$19="",$O$19=0,$O$19=1),$O$13,IF($O$13-$O$19*INT($O$13/$O$19)=0,$O$13/3,IF($O$13-$O$19*INT($O$13/$O$19)=2,INT($O$13/$O$19)+2,INT($O$13/$O$19)+1)))</f>
        <v>#REF!</v>
      </c>
      <c r="W11" s="143" t="e">
        <f>IF(OR($O$5="",$O$5=0),0,IF($M$19&lt;=$O$5,0,IF($M$19-$O$5&gt;V11,V11,$M$19-$O$5)))</f>
        <v>#REF!</v>
      </c>
      <c r="X11" s="143" t="e">
        <f>Z13</f>
        <v>#REF!</v>
      </c>
      <c r="Y11" s="144" t="e">
        <f>IF(OR(V11="",V11=0),0,V11-W11+X11)</f>
        <v>#REF!</v>
      </c>
      <c r="Z11" s="144">
        <v>0</v>
      </c>
      <c r="AA11" s="143" t="e">
        <f>$O$10</f>
        <v>#REF!</v>
      </c>
      <c r="AB11" s="143" t="e">
        <f>IF(OR(V11="",V11=0),0,Y11+AA11)</f>
        <v>#REF!</v>
      </c>
      <c r="AD11" s="212"/>
      <c r="AE11" s="213" t="s">
        <v>279</v>
      </c>
      <c r="AF11" s="214" t="s">
        <v>280</v>
      </c>
      <c r="AG11" s="214"/>
      <c r="AH11" s="214"/>
      <c r="AI11" s="214"/>
      <c r="AJ11" s="214"/>
      <c r="AK11" s="215" t="e">
        <f>IF($M$19&gt;$O$5,1)</f>
        <v>#REF!</v>
      </c>
    </row>
    <row r="12" spans="1:37" ht="15" customHeight="1">
      <c r="A12" s="111" t="s">
        <v>52</v>
      </c>
      <c r="B12" s="112" t="s">
        <v>62</v>
      </c>
      <c r="C12" s="111" t="e">
        <f>INT(SUMPRODUCT(($E$50:$E$315=A12)*($F$50:$F$315=B12)*($N$50:$N$315)))</f>
        <v>#REF!</v>
      </c>
      <c r="D12" s="111" t="e">
        <f t="shared" si="2"/>
        <v>#REF!</v>
      </c>
      <c r="E12" s="113" t="e">
        <f t="shared" si="3"/>
        <v>#REF!</v>
      </c>
      <c r="F12" s="179" t="e">
        <f t="shared" si="0"/>
        <v>#REF!</v>
      </c>
      <c r="G12" s="179" t="e">
        <f t="shared" si="1"/>
        <v>#REF!</v>
      </c>
      <c r="H12" s="179">
        <v>0</v>
      </c>
      <c r="J12" s="110" t="s">
        <v>79</v>
      </c>
      <c r="K12" s="104" t="s">
        <v>71</v>
      </c>
      <c r="M12" s="104" t="s">
        <v>80</v>
      </c>
      <c r="N12" s="104" t="s">
        <v>81</v>
      </c>
      <c r="O12" s="104" t="s">
        <v>82</v>
      </c>
      <c r="S12" s="110"/>
      <c r="T12" s="674"/>
      <c r="U12" s="136" t="s">
        <v>149</v>
      </c>
      <c r="V12" s="145" t="e">
        <f>IF(OR($O$19="",$O$19=0,$O$19=1),0,IF($O$13="",0,IF($O$19=1,0,INT($O$13/3))))</f>
        <v>#REF!</v>
      </c>
      <c r="W12" s="146" t="e">
        <f>IF(OR($O$19="",$O$19=0,$O$19=1),0,IF($O$5="",0,IF($M$19-V11&lt;=$O$5,0,IF($O$19=1,0,IF($M$19-$O$5-W11&gt;=V12,V12,$M$19-$O$5-W11)))))</f>
        <v>#REF!</v>
      </c>
      <c r="X12" s="137" t="s">
        <v>150</v>
      </c>
      <c r="Y12" s="138" t="s">
        <v>151</v>
      </c>
      <c r="Z12" s="138" t="s">
        <v>152</v>
      </c>
      <c r="AA12" s="139"/>
      <c r="AB12" s="143" t="e">
        <f>IF(OR($O$19="",$O$19=0,$O$19=1),0,IF(V12=0,0,V12-W12))</f>
        <v>#REF!</v>
      </c>
      <c r="AD12" s="212"/>
      <c r="AE12" s="213" t="s">
        <v>281</v>
      </c>
      <c r="AF12" s="214" t="s">
        <v>282</v>
      </c>
      <c r="AG12" s="214"/>
      <c r="AH12" s="216"/>
      <c r="AI12" s="216"/>
      <c r="AJ12" s="214"/>
      <c r="AK12" s="215" t="e">
        <f>IF(#REF!="充当を優先（残額は還付）",1)</f>
        <v>#REF!</v>
      </c>
    </row>
    <row r="13" spans="1:37" ht="15" customHeight="1">
      <c r="A13" s="104" t="s">
        <v>53</v>
      </c>
      <c r="B13" s="105" t="s">
        <v>60</v>
      </c>
      <c r="C13" s="104" t="e">
        <f>INT(SUMPRODUCT(($E$50:$E$315=A13)*($F$50:$F$315=B13)*($N$50:$N$315)))+INT(SUMPRODUCT(($E$50:$E$315=A13)*($P$50:$P$315)))</f>
        <v>#REF!</v>
      </c>
      <c r="D13" s="104" t="e">
        <f t="shared" si="2"/>
        <v>#REF!</v>
      </c>
      <c r="E13" s="107" t="e">
        <f t="shared" si="3"/>
        <v>#REF!</v>
      </c>
      <c r="F13" s="178" t="e">
        <f t="shared" si="0"/>
        <v>#REF!</v>
      </c>
      <c r="G13" s="178" t="e">
        <f t="shared" si="1"/>
        <v>#REF!</v>
      </c>
      <c r="H13" s="182" t="e">
        <f>INT(SUMPRODUCT(($E$50:$E$315=A13)*($F$50:$F$315=B13)*($Q$50:$Q$315))/1000)</f>
        <v>#REF!</v>
      </c>
      <c r="J13" s="110"/>
      <c r="K13" s="104" t="s">
        <v>75</v>
      </c>
      <c r="M13" s="119" t="e">
        <f>M14</f>
        <v>#REF!</v>
      </c>
      <c r="O13" s="119" t="e">
        <f>O14</f>
        <v>#REF!</v>
      </c>
      <c r="P13" s="119"/>
      <c r="Q13" s="119"/>
      <c r="S13" s="127"/>
      <c r="T13" s="675"/>
      <c r="U13" s="134" t="s">
        <v>153</v>
      </c>
      <c r="V13" s="135" t="e">
        <f>IF(OR($O$19="",$O$19=0,$O$19=1),0,IF($O$13="",0,IF($O$19=1,0,INT($O$13/3))))</f>
        <v>#REF!</v>
      </c>
      <c r="W13" s="143" t="e">
        <f>IF(OR($O$19="",$O$19=0,$O$19=1),0,IF($O$5="",0,IF($M$19-V11-V12&lt;=$O$5,0,IF($O$19=1,0,IF($M$19-$O$5-W11-W12&gt;=V13,V13,$M$19-$O$5-W11-W12)))))</f>
        <v>#REF!</v>
      </c>
      <c r="X13" s="145" t="e">
        <f>IF(OR($O$5="",$O$5=0),0,IF($O$19=1,IF($O$5&gt;=$M$19,0,W11),W11+W12+W13))</f>
        <v>#REF!</v>
      </c>
      <c r="Y13" s="145" t="e">
        <f>IF($M$19-$O$5-X13-Z11&gt;0,$M$19-$O$5-X13-Z11,0)</f>
        <v>#REF!</v>
      </c>
      <c r="Z13" s="146" t="e">
        <f>IF(OR($O$5="",$O$5=0),0,IF($M$19&lt;=$O$5,$O$5-$M$19,0))</f>
        <v>#REF!</v>
      </c>
      <c r="AA13" s="140"/>
      <c r="AB13" s="143" t="e">
        <f>IF(OR($O$19="",$O$19=0,$O$19=1),0,IF(V13=0,0,V13-W13))</f>
        <v>#REF!</v>
      </c>
      <c r="AD13" s="212"/>
      <c r="AE13" s="213" t="s">
        <v>283</v>
      </c>
      <c r="AF13" s="217" t="s">
        <v>284</v>
      </c>
      <c r="AG13" s="218" t="s">
        <v>285</v>
      </c>
      <c r="AH13" s="218"/>
      <c r="AI13" s="218"/>
      <c r="AJ13" s="218"/>
      <c r="AK13" s="219" t="e">
        <f>IF(R16=1,1)</f>
        <v>#REF!</v>
      </c>
    </row>
    <row r="14" spans="1:37" ht="15" customHeight="1">
      <c r="A14" s="104" t="s">
        <v>53</v>
      </c>
      <c r="B14" s="105" t="s">
        <v>61</v>
      </c>
      <c r="C14" s="104" t="e">
        <f>INT(SUMPRODUCT(($E$50:$E$315=A14)*($F$50:$F$315=B14)*($N$50:$N$315)))</f>
        <v>#REF!</v>
      </c>
      <c r="D14" s="104" t="e">
        <f t="shared" si="2"/>
        <v>#REF!</v>
      </c>
      <c r="E14" s="107" t="e">
        <f t="shared" si="3"/>
        <v>#REF!</v>
      </c>
      <c r="F14" s="178" t="e">
        <f t="shared" si="0"/>
        <v>#REF!</v>
      </c>
      <c r="G14" s="178" t="e">
        <f t="shared" si="1"/>
        <v>#REF!</v>
      </c>
      <c r="H14" s="178">
        <v>0</v>
      </c>
      <c r="J14" s="110"/>
      <c r="K14" s="104" t="s">
        <v>76</v>
      </c>
      <c r="M14" s="119" t="e">
        <f>M6</f>
        <v>#REF!</v>
      </c>
      <c r="O14" s="119" t="e">
        <f>O6</f>
        <v>#REF!</v>
      </c>
      <c r="P14" s="119"/>
      <c r="S14" s="127"/>
      <c r="AD14" s="212"/>
      <c r="AE14" s="213"/>
      <c r="AF14" s="217"/>
      <c r="AG14" s="218" t="s">
        <v>286</v>
      </c>
      <c r="AH14" s="218"/>
      <c r="AI14" s="218"/>
      <c r="AJ14" s="218"/>
      <c r="AK14" s="220"/>
    </row>
    <row r="15" spans="1:37" ht="15" customHeight="1">
      <c r="A15" s="111" t="s">
        <v>53</v>
      </c>
      <c r="B15" s="112" t="s">
        <v>62</v>
      </c>
      <c r="C15" s="111" t="e">
        <f>INT(SUMPRODUCT(($E$50:$E$315=A15)*($F$50:$F$315=B15)*($N$50:$N$315)))</f>
        <v>#REF!</v>
      </c>
      <c r="D15" s="111" t="e">
        <f t="shared" si="2"/>
        <v>#REF!</v>
      </c>
      <c r="E15" s="113" t="e">
        <f t="shared" si="3"/>
        <v>#REF!</v>
      </c>
      <c r="F15" s="179" t="e">
        <f t="shared" si="0"/>
        <v>#REF!</v>
      </c>
      <c r="G15" s="179" t="e">
        <f t="shared" si="1"/>
        <v>#REF!</v>
      </c>
      <c r="H15" s="179">
        <v>0</v>
      </c>
      <c r="J15" s="110"/>
      <c r="K15" s="104" t="s">
        <v>77</v>
      </c>
      <c r="R15" s="104" t="s">
        <v>158</v>
      </c>
      <c r="S15" s="110"/>
      <c r="AD15" s="221"/>
      <c r="AE15" s="222"/>
      <c r="AF15" s="223"/>
      <c r="AG15" s="224" t="s">
        <v>287</v>
      </c>
      <c r="AH15" s="225"/>
      <c r="AI15" s="225"/>
      <c r="AJ15" s="225"/>
      <c r="AK15" s="226"/>
    </row>
    <row r="16" spans="1:37" ht="15" customHeight="1">
      <c r="A16" s="104" t="s">
        <v>39</v>
      </c>
      <c r="B16" s="105" t="s">
        <v>60</v>
      </c>
      <c r="C16" s="104" t="e">
        <f>INT(SUMPRODUCT(($E$50:$E$315=A16)*($F$50:$F$315=B16)*($N$50:$N$315)))+INT(SUMPRODUCT(($E$50:$E$315=A16)*($P$50:$P$315)))</f>
        <v>#REF!</v>
      </c>
      <c r="D16" s="104" t="e">
        <f t="shared" si="2"/>
        <v>#REF!</v>
      </c>
      <c r="E16" s="107" t="e">
        <f t="shared" si="3"/>
        <v>#REF!</v>
      </c>
      <c r="F16" s="178" t="e">
        <f t="shared" si="0"/>
        <v>#REF!</v>
      </c>
      <c r="G16" s="178" t="e">
        <f t="shared" si="1"/>
        <v>#REF!</v>
      </c>
      <c r="H16" s="182" t="e">
        <f>INT(SUMPRODUCT(($E$50:$E$315=A16)*($F$50:$F$315=B16)*($Q$50:$Q$315))/1000)</f>
        <v>#REF!</v>
      </c>
      <c r="J16" s="110"/>
      <c r="R16" s="104" t="e">
        <f>IF(#REF!="",4,#REF!)</f>
        <v>#REF!</v>
      </c>
      <c r="S16" s="110"/>
    </row>
    <row r="17" spans="1:37" ht="15" customHeight="1">
      <c r="A17" s="104" t="s">
        <v>39</v>
      </c>
      <c r="B17" s="105" t="s">
        <v>61</v>
      </c>
      <c r="C17" s="104" t="e">
        <f>INT(SUMPRODUCT(($E$50:$E$315=A17)*($F$50:$F$315=B17)*($N$50:$N$315)))</f>
        <v>#REF!</v>
      </c>
      <c r="D17" s="104" t="e">
        <f t="shared" si="2"/>
        <v>#REF!</v>
      </c>
      <c r="E17" s="107" t="e">
        <f t="shared" si="3"/>
        <v>#REF!</v>
      </c>
      <c r="F17" s="178" t="e">
        <f t="shared" si="0"/>
        <v>#REF!</v>
      </c>
      <c r="G17" s="178" t="e">
        <f t="shared" si="1"/>
        <v>#REF!</v>
      </c>
      <c r="H17" s="178">
        <v>0</v>
      </c>
      <c r="J17" s="110"/>
      <c r="R17" s="104" t="s">
        <v>159</v>
      </c>
      <c r="S17" s="110"/>
      <c r="T17" s="141" t="s">
        <v>155</v>
      </c>
      <c r="U17" s="141"/>
      <c r="V17" s="141"/>
      <c r="W17" s="141"/>
      <c r="X17" s="141"/>
      <c r="Y17" s="141"/>
      <c r="Z17" s="142"/>
      <c r="AA17" s="141"/>
      <c r="AB17" s="141"/>
    </row>
    <row r="18" spans="1:37" ht="15" customHeight="1">
      <c r="A18" s="111" t="s">
        <v>39</v>
      </c>
      <c r="B18" s="112" t="s">
        <v>62</v>
      </c>
      <c r="C18" s="111" t="e">
        <f>INT(SUMPRODUCT(($E$50:$E$315=A18)*($F$50:$F$315=B18)*($N$50:$N$315)))</f>
        <v>#REF!</v>
      </c>
      <c r="D18" s="111" t="e">
        <f t="shared" si="2"/>
        <v>#REF!</v>
      </c>
      <c r="E18" s="113" t="e">
        <f t="shared" si="3"/>
        <v>#REF!</v>
      </c>
      <c r="F18" s="179" t="e">
        <f t="shared" si="0"/>
        <v>#REF!</v>
      </c>
      <c r="G18" s="179" t="e">
        <f t="shared" si="1"/>
        <v>#REF!</v>
      </c>
      <c r="H18" s="179">
        <v>0</v>
      </c>
      <c r="J18" s="110"/>
      <c r="R18" s="104" t="e">
        <f>IF(AND(R20="還付なし",R16&lt;&gt;""),"表示","非表示")</f>
        <v>#REF!</v>
      </c>
      <c r="S18" s="110"/>
      <c r="T18" s="676" t="s">
        <v>140</v>
      </c>
      <c r="U18" s="130"/>
      <c r="V18" s="131" t="s">
        <v>141</v>
      </c>
      <c r="W18" s="132" t="s">
        <v>142</v>
      </c>
      <c r="X18" s="132" t="s">
        <v>143</v>
      </c>
      <c r="Y18" s="133" t="s">
        <v>144</v>
      </c>
      <c r="Z18" s="132" t="s">
        <v>145</v>
      </c>
      <c r="AA18" s="132" t="s">
        <v>146</v>
      </c>
      <c r="AB18" s="132" t="s">
        <v>147</v>
      </c>
      <c r="AD18" s="208" t="s">
        <v>290</v>
      </c>
      <c r="AE18" s="209"/>
      <c r="AF18" s="209"/>
      <c r="AG18" s="209"/>
      <c r="AH18" s="209"/>
      <c r="AI18" s="209"/>
      <c r="AJ18" s="209"/>
      <c r="AK18" s="210" t="e">
        <f>IF(AND(AK19,AK20,AK21),2)</f>
        <v>#REF!</v>
      </c>
    </row>
    <row r="19" spans="1:37" ht="15" customHeight="1">
      <c r="A19" s="104" t="s">
        <v>54</v>
      </c>
      <c r="B19" s="105" t="s">
        <v>60</v>
      </c>
      <c r="C19" s="104" t="e">
        <f>INT(SUMPRODUCT(($E$50:$E$315=A19)*($F$50:$F$315=B19)*($N$50:$N$315)))+INT(SUMPRODUCT(($E$50:$E$315=A19)*($P$50:$P$315)))</f>
        <v>#REF!</v>
      </c>
      <c r="D19" s="104" t="e">
        <f t="shared" ref="D19" si="4">INT(SUMPRODUCT(($E$50:$E$315=A19)*($F$50:$F$315=B19)*($J$50:$J$315)))</f>
        <v>#REF!</v>
      </c>
      <c r="E19" s="107" t="e">
        <f t="shared" ref="E19" si="5">INT(SUMPRODUCT(($E$50:$E$315=A19)*($F$50:$F$315=B19)*($K$50:$K$315)))</f>
        <v>#REF!</v>
      </c>
      <c r="F19" s="178" t="e">
        <f t="shared" si="0"/>
        <v>#REF!</v>
      </c>
      <c r="G19" s="178" t="e">
        <f t="shared" si="1"/>
        <v>#REF!</v>
      </c>
      <c r="H19" s="182" t="e">
        <f>INT(SUMPRODUCT(($E$50:$E$315=A19)*($F$50:$F$315=B19)*($Q$50:$Q$315))/1000)</f>
        <v>#REF!</v>
      </c>
      <c r="J19" s="110" t="s">
        <v>83</v>
      </c>
      <c r="M19" s="120" t="e">
        <f>#REF!</f>
        <v>#REF!</v>
      </c>
      <c r="N19" s="104" t="s">
        <v>84</v>
      </c>
      <c r="O19" s="104" t="e">
        <f>#REF!</f>
        <v>#REF!</v>
      </c>
      <c r="R19" s="104" t="s">
        <v>85</v>
      </c>
      <c r="S19" s="110"/>
      <c r="T19" s="674"/>
      <c r="U19" s="134" t="s">
        <v>148</v>
      </c>
      <c r="V19" s="135" t="e">
        <f>IF(OR($O$19="",$O$19=0,$O$19=1),$O$13,IF($O$13-$O$19*INT($O$13/$O$19)=0,$O$13/3,IF($O$13-$O$19*INT($O$13/$O$19)=2,INT($O$13/$O$19)+2,INT($O$13/$O$19)+1)))</f>
        <v>#REF!</v>
      </c>
      <c r="W19" s="143">
        <v>0</v>
      </c>
      <c r="X19" s="143" t="e">
        <f>Z21</f>
        <v>#REF!</v>
      </c>
      <c r="Y19" s="144" t="e">
        <f>IF(OR(V19="",V19=0),0,V19-W19+X19)</f>
        <v>#REF!</v>
      </c>
      <c r="Z19" s="144" t="e">
        <f>IF(OR($O$5="",$O$5=0),0,IF($M$19-$O$5&gt;$O$10,$O$10,IF($M$19-$O$5&lt;0,0,$M$19-$O$5)))</f>
        <v>#REF!</v>
      </c>
      <c r="AA19" s="143" t="e">
        <f>$O$10-Z19</f>
        <v>#REF!</v>
      </c>
      <c r="AB19" s="143" t="e">
        <f>IF(OR(V19="",V19=0),0,Y19+AA19)</f>
        <v>#REF!</v>
      </c>
      <c r="AD19" s="212"/>
      <c r="AE19" s="213" t="s">
        <v>279</v>
      </c>
      <c r="AF19" s="214" t="s">
        <v>280</v>
      </c>
      <c r="AG19" s="214"/>
      <c r="AH19" s="214"/>
      <c r="AI19" s="214"/>
      <c r="AJ19" s="214"/>
      <c r="AK19" s="215" t="e">
        <f>IF($M$19&gt;$O$5,1)</f>
        <v>#REF!</v>
      </c>
    </row>
    <row r="20" spans="1:37" ht="15" customHeight="1">
      <c r="A20" s="104" t="s">
        <v>54</v>
      </c>
      <c r="B20" s="105" t="s">
        <v>61</v>
      </c>
      <c r="C20" s="104" t="e">
        <f>INT(SUMPRODUCT(($E$50:$E$315=A20)*($F$50:$F$315=B20)*($N$50:$N$315)))</f>
        <v>#REF!</v>
      </c>
      <c r="D20" s="104" t="e">
        <f>INT(SUMPRODUCT(($E$50:$E$315=A20)*($F$50:$F$315=B20)*($J$50:$J$315)))</f>
        <v>#REF!</v>
      </c>
      <c r="E20" s="107" t="e">
        <f>INT(SUMPRODUCT(($E$50:$E$315=A20)*($F$50:$F$315=B20)*($K$50:$K$315)))</f>
        <v>#REF!</v>
      </c>
      <c r="F20" s="178" t="e">
        <f t="shared" si="0"/>
        <v>#REF!</v>
      </c>
      <c r="G20" s="178" t="e">
        <f t="shared" si="1"/>
        <v>#REF!</v>
      </c>
      <c r="H20" s="178">
        <v>0</v>
      </c>
      <c r="J20" s="110"/>
      <c r="R20" s="104" t="e">
        <f>IF(AND(#REF!="充当を優先（残額は還付）",O5*2&lt;=M19),"還付なし","還付あり")</f>
        <v>#REF!</v>
      </c>
      <c r="S20" s="110"/>
      <c r="T20" s="674"/>
      <c r="U20" s="136" t="s">
        <v>149</v>
      </c>
      <c r="V20" s="145" t="e">
        <f>IF(OR($O$19="",$O$19=0,$O$19=1),0,IF($O$13="",0,IF($O$19=1,0,INT($O$13/3))))</f>
        <v>#REF!</v>
      </c>
      <c r="W20" s="146">
        <v>0</v>
      </c>
      <c r="X20" s="137" t="s">
        <v>150</v>
      </c>
      <c r="Y20" s="138" t="s">
        <v>151</v>
      </c>
      <c r="Z20" s="138" t="s">
        <v>152</v>
      </c>
      <c r="AA20" s="139"/>
      <c r="AB20" s="143" t="e">
        <f>IF(OR($O$19="",$O$19=0,$O$19=1),0,IF(V20=0,0,V20-W20))</f>
        <v>#REF!</v>
      </c>
      <c r="AD20" s="212"/>
      <c r="AE20" s="213" t="s">
        <v>281</v>
      </c>
      <c r="AF20" s="214" t="s">
        <v>282</v>
      </c>
      <c r="AG20" s="214"/>
      <c r="AH20" s="216"/>
      <c r="AI20" s="214"/>
      <c r="AJ20" s="216"/>
      <c r="AK20" s="215" t="e">
        <f>IF(#REF!="充当を優先（残額は還付）",1)</f>
        <v>#REF!</v>
      </c>
    </row>
    <row r="21" spans="1:37" ht="15" customHeight="1">
      <c r="A21" s="111" t="s">
        <v>54</v>
      </c>
      <c r="B21" s="112" t="s">
        <v>62</v>
      </c>
      <c r="C21" s="111" t="e">
        <f>INT(SUMPRODUCT(($E$50:$E$315=A21)*($F$50:$F$315=B21)*($N$50:$N$315)))</f>
        <v>#REF!</v>
      </c>
      <c r="D21" s="111" t="e">
        <f t="shared" ref="D21:D30" si="6">INT(SUMPRODUCT(($E$50:$E$315=A21)*($F$50:$F$315=B21)*($J$50:$J$315)))</f>
        <v>#REF!</v>
      </c>
      <c r="E21" s="113" t="e">
        <f t="shared" ref="E21:E30" si="7">INT(SUMPRODUCT(($E$50:$E$315=A21)*($F$50:$F$315=B21)*($K$50:$K$315)))</f>
        <v>#REF!</v>
      </c>
      <c r="F21" s="179" t="e">
        <f t="shared" si="0"/>
        <v>#REF!</v>
      </c>
      <c r="G21" s="179" t="e">
        <f t="shared" si="1"/>
        <v>#REF!</v>
      </c>
      <c r="H21" s="179">
        <v>0</v>
      </c>
      <c r="J21" s="110" t="s">
        <v>86</v>
      </c>
      <c r="L21" s="104" t="s">
        <v>87</v>
      </c>
      <c r="M21" s="104" t="s">
        <v>88</v>
      </c>
      <c r="N21" s="104" t="s">
        <v>89</v>
      </c>
      <c r="Q21" s="104" t="s">
        <v>90</v>
      </c>
      <c r="R21" s="104" t="s">
        <v>91</v>
      </c>
      <c r="S21" s="110"/>
      <c r="T21" s="675"/>
      <c r="U21" s="134" t="s">
        <v>153</v>
      </c>
      <c r="V21" s="135" t="e">
        <f>IF(OR($O$19="",$O$19=0,$O$19=1),0,IF($O$13="",0,IF($O$19=1,0,INT($O$13/3))))</f>
        <v>#REF!</v>
      </c>
      <c r="W21" s="143">
        <v>0</v>
      </c>
      <c r="X21" s="145" t="e">
        <f>Z19</f>
        <v>#REF!</v>
      </c>
      <c r="Y21" s="145" t="e">
        <f>IF($M$19-$O$5-X21&gt;0,$M$19-$O$5-X21,0)</f>
        <v>#REF!</v>
      </c>
      <c r="Z21" s="146" t="e">
        <f>IF(OR($O$5="",$O$5=0),0,IF($M$19&lt;=$O$5,$O$5-$M$19,0))</f>
        <v>#REF!</v>
      </c>
      <c r="AA21" s="140"/>
      <c r="AB21" s="143" t="e">
        <f>IF(OR($O$19="",$O$19=0,$O$19=1),0,IF(V21=0,0,V21-W21))</f>
        <v>#REF!</v>
      </c>
      <c r="AD21" s="221"/>
      <c r="AE21" s="222" t="s">
        <v>283</v>
      </c>
      <c r="AF21" s="223" t="s">
        <v>291</v>
      </c>
      <c r="AG21" s="225" t="s">
        <v>292</v>
      </c>
      <c r="AH21" s="225"/>
      <c r="AI21" s="225"/>
      <c r="AJ21" s="227"/>
      <c r="AK21" s="215" t="e">
        <f>IF(R16=2,1)</f>
        <v>#REF!</v>
      </c>
    </row>
    <row r="22" spans="1:37" ht="15" customHeight="1">
      <c r="A22" s="104" t="s">
        <v>55</v>
      </c>
      <c r="B22" s="105" t="s">
        <v>60</v>
      </c>
      <c r="C22" s="104" t="e">
        <f>INT(SUMPRODUCT(($E$50:$E$315=A22)*($F$50:$F$315=B22)*($N$50:$N$315)))+INT(SUMPRODUCT(($E$50:$E$315=A22)*($P$50:$P$315)))</f>
        <v>#REF!</v>
      </c>
      <c r="D22" s="104" t="e">
        <f t="shared" si="6"/>
        <v>#REF!</v>
      </c>
      <c r="E22" s="107" t="e">
        <f t="shared" si="7"/>
        <v>#REF!</v>
      </c>
      <c r="F22" s="178" t="e">
        <f t="shared" si="0"/>
        <v>#REF!</v>
      </c>
      <c r="G22" s="178" t="e">
        <f t="shared" si="1"/>
        <v>#REF!</v>
      </c>
      <c r="H22" s="182" t="e">
        <f>INT(SUMPRODUCT(($E$50:$E$315=A22)*($F$50:$F$315=B22)*($Q$50:$Q$315))/1000)</f>
        <v>#REF!</v>
      </c>
      <c r="J22" s="110"/>
      <c r="L22" s="147" t="e">
        <f>X7</f>
        <v>#REF!</v>
      </c>
      <c r="M22" s="147" t="e">
        <f>Y7</f>
        <v>#REF!</v>
      </c>
      <c r="N22" s="147" t="e">
        <f>Z7</f>
        <v>#REF!</v>
      </c>
      <c r="Q22" s="104" t="e">
        <f>IF(OR(M6=M9,AND(M6&gt;0,M9&gt;0)),"一元",IF(M9=0,"二元（労災）","二元（雇用）"))</f>
        <v>#REF!</v>
      </c>
      <c r="R22" s="104" t="e">
        <f>IF(O13&gt;=200000,"可能","不可能")</f>
        <v>#REF!</v>
      </c>
      <c r="S22" s="110"/>
    </row>
    <row r="23" spans="1:37" ht="15" customHeight="1">
      <c r="A23" s="104" t="s">
        <v>55</v>
      </c>
      <c r="B23" s="105" t="s">
        <v>61</v>
      </c>
      <c r="C23" s="104" t="e">
        <f>INT(SUMPRODUCT(($E$50:$E$315=A23)*($F$50:$F$315=B23)*($N$50:$N$315)))</f>
        <v>#REF!</v>
      </c>
      <c r="D23" s="104" t="e">
        <f t="shared" si="6"/>
        <v>#REF!</v>
      </c>
      <c r="E23" s="107" t="e">
        <f t="shared" si="7"/>
        <v>#REF!</v>
      </c>
      <c r="F23" s="178" t="e">
        <f t="shared" si="0"/>
        <v>#REF!</v>
      </c>
      <c r="G23" s="178" t="e">
        <f t="shared" si="1"/>
        <v>#REF!</v>
      </c>
      <c r="H23" s="178">
        <v>0</v>
      </c>
      <c r="J23" s="110"/>
      <c r="S23" s="110"/>
    </row>
    <row r="24" spans="1:37" ht="15" customHeight="1">
      <c r="A24" s="111" t="s">
        <v>55</v>
      </c>
      <c r="B24" s="112" t="s">
        <v>62</v>
      </c>
      <c r="C24" s="111" t="e">
        <f>INT(SUMPRODUCT(($E$50:$E$315=A24)*($F$50:$F$315=B24)*($N$50:$N$315)))</f>
        <v>#REF!</v>
      </c>
      <c r="D24" s="111" t="e">
        <f t="shared" si="6"/>
        <v>#REF!</v>
      </c>
      <c r="E24" s="113" t="e">
        <f t="shared" si="7"/>
        <v>#REF!</v>
      </c>
      <c r="F24" s="179" t="e">
        <f t="shared" si="0"/>
        <v>#REF!</v>
      </c>
      <c r="G24" s="179" t="e">
        <f t="shared" si="1"/>
        <v>#REF!</v>
      </c>
      <c r="H24" s="179">
        <v>0</v>
      </c>
      <c r="J24" s="110" t="s">
        <v>92</v>
      </c>
      <c r="L24" s="104" t="s">
        <v>93</v>
      </c>
      <c r="M24" s="104" t="s">
        <v>87</v>
      </c>
      <c r="N24" s="104" t="s">
        <v>89</v>
      </c>
      <c r="O24" s="104" t="s">
        <v>94</v>
      </c>
      <c r="P24" s="104" t="s">
        <v>225</v>
      </c>
      <c r="Q24" s="104" t="s">
        <v>78</v>
      </c>
      <c r="R24" s="104" t="s">
        <v>95</v>
      </c>
      <c r="S24" s="110"/>
      <c r="T24" s="141" t="s">
        <v>156</v>
      </c>
      <c r="U24" s="141"/>
      <c r="V24" s="141"/>
      <c r="W24" s="141"/>
      <c r="X24" s="141"/>
      <c r="Y24" s="141"/>
      <c r="Z24" s="141"/>
      <c r="AA24" s="141"/>
      <c r="AB24" s="141"/>
    </row>
    <row r="25" spans="1:37" ht="15" customHeight="1">
      <c r="A25" s="104" t="s">
        <v>56</v>
      </c>
      <c r="B25" s="105" t="s">
        <v>60</v>
      </c>
      <c r="C25" s="104" t="e">
        <f>INT(SUMPRODUCT(($E$50:$E$315=A25)*($F$50:$F$315=B25)*($N$50:$N$315)))+INT(SUMPRODUCT(($E$50:$E$315=A25)*($P$50:$P$315)))</f>
        <v>#REF!</v>
      </c>
      <c r="D25" s="104" t="e">
        <f t="shared" si="6"/>
        <v>#REF!</v>
      </c>
      <c r="E25" s="107" t="e">
        <f t="shared" si="7"/>
        <v>#REF!</v>
      </c>
      <c r="F25" s="178" t="e">
        <f t="shared" si="0"/>
        <v>#REF!</v>
      </c>
      <c r="G25" s="178" t="e">
        <f t="shared" si="1"/>
        <v>#REF!</v>
      </c>
      <c r="H25" s="182" t="e">
        <f>INT(SUMPRODUCT(($E$50:$E$315=A25)*($F$50:$F$315=B25)*($Q$50:$Q$315))/1000)</f>
        <v>#REF!</v>
      </c>
      <c r="J25" s="110"/>
      <c r="K25" s="104" t="s">
        <v>96</v>
      </c>
      <c r="L25" s="147" t="e">
        <f t="shared" ref="L25:R25" si="8">V5</f>
        <v>#REF!</v>
      </c>
      <c r="M25" s="147" t="e">
        <f t="shared" si="8"/>
        <v>#REF!</v>
      </c>
      <c r="N25" s="147" t="e">
        <f t="shared" si="8"/>
        <v>#REF!</v>
      </c>
      <c r="O25" s="147" t="e">
        <f t="shared" si="8"/>
        <v>#REF!</v>
      </c>
      <c r="P25" s="147" t="e">
        <f t="shared" si="8"/>
        <v>#REF!</v>
      </c>
      <c r="Q25" s="119" t="e">
        <f t="shared" si="8"/>
        <v>#REF!</v>
      </c>
      <c r="R25" s="147" t="e">
        <f t="shared" si="8"/>
        <v>#REF!</v>
      </c>
      <c r="S25" s="110"/>
      <c r="T25" s="676" t="s">
        <v>140</v>
      </c>
      <c r="U25" s="130"/>
      <c r="V25" s="131" t="s">
        <v>141</v>
      </c>
      <c r="W25" s="132" t="s">
        <v>142</v>
      </c>
      <c r="X25" s="132" t="s">
        <v>143</v>
      </c>
      <c r="Y25" s="133" t="s">
        <v>144</v>
      </c>
      <c r="Z25" s="132" t="s">
        <v>145</v>
      </c>
      <c r="AA25" s="132" t="s">
        <v>146</v>
      </c>
      <c r="AB25" s="132" t="s">
        <v>147</v>
      </c>
      <c r="AD25" s="208" t="s">
        <v>303</v>
      </c>
      <c r="AE25" s="209"/>
      <c r="AF25" s="209"/>
      <c r="AG25" s="209"/>
      <c r="AH25" s="209"/>
      <c r="AI25" s="209"/>
      <c r="AJ25" s="209"/>
      <c r="AK25" s="210" t="e">
        <f>IF(AND(AK26,AK27,AK28),3)</f>
        <v>#REF!</v>
      </c>
    </row>
    <row r="26" spans="1:37" ht="15" customHeight="1">
      <c r="A26" s="104" t="s">
        <v>56</v>
      </c>
      <c r="B26" s="105" t="s">
        <v>61</v>
      </c>
      <c r="C26" s="104" t="e">
        <f>INT(SUMPRODUCT(($E$50:$E$315=A26)*($F$50:$F$315=B26)*($N$50:$N$315)))</f>
        <v>#REF!</v>
      </c>
      <c r="D26" s="104" t="e">
        <f t="shared" si="6"/>
        <v>#REF!</v>
      </c>
      <c r="E26" s="107" t="e">
        <f t="shared" si="7"/>
        <v>#REF!</v>
      </c>
      <c r="F26" s="178" t="e">
        <f t="shared" si="0"/>
        <v>#REF!</v>
      </c>
      <c r="G26" s="178" t="e">
        <f t="shared" si="1"/>
        <v>#REF!</v>
      </c>
      <c r="H26" s="178">
        <v>0</v>
      </c>
      <c r="J26" s="110"/>
      <c r="K26" s="104" t="s">
        <v>97</v>
      </c>
      <c r="L26" s="147" t="e">
        <f>V6</f>
        <v>#REF!</v>
      </c>
      <c r="M26" s="147" t="e">
        <f>W6</f>
        <v>#REF!</v>
      </c>
      <c r="R26" s="147" t="e">
        <f>AB6</f>
        <v>#REF!</v>
      </c>
      <c r="S26" s="110"/>
      <c r="T26" s="674"/>
      <c r="U26" s="134" t="s">
        <v>148</v>
      </c>
      <c r="V26" s="135" t="e">
        <f>IF(OR($O$19="",$O$19=0,$O$19=1),$O$13,IF($O$13-$O$19*INT($O$13/$O$19)=0,$O$13/3,IF($O$13-$O$19*INT($O$13/$O$19)=2,INT($O$13/$O$19)+2,INT($O$13/$O$19)+1)))</f>
        <v>#REF!</v>
      </c>
      <c r="W26" s="143" t="e">
        <f>IF(OR($O$5="",$O$5=0),0,IF($M$19&lt;=$O$5,0,IF($M$19-$O$5&gt;V26,V26,$M$19-$O$5)))</f>
        <v>#REF!</v>
      </c>
      <c r="X26" s="143" t="e">
        <f>Z28</f>
        <v>#REF!</v>
      </c>
      <c r="Y26" s="144" t="e">
        <f>IF(OR(V26="",V26=0),0,IF(V26&lt;W26,V26,V26-W26+X26))</f>
        <v>#REF!</v>
      </c>
      <c r="Z26" s="144" t="e">
        <f>IF(OR($O$5="",$O$5=0),0,IF($M$19-$O$5&gt;W26,IF($M$19-$O$5-W26&gt;$O$10,$O$10,$M$19-$O$5-W26),0))</f>
        <v>#REF!</v>
      </c>
      <c r="AA26" s="143" t="e">
        <f>$O$10-Z26</f>
        <v>#REF!</v>
      </c>
      <c r="AB26" s="143" t="e">
        <f>IF(OR(V26="",V26=0),0,Y26+AA26)</f>
        <v>#REF!</v>
      </c>
      <c r="AD26" s="212"/>
      <c r="AE26" s="213" t="s">
        <v>279</v>
      </c>
      <c r="AF26" s="214" t="s">
        <v>297</v>
      </c>
      <c r="AG26" s="214"/>
      <c r="AH26" s="214"/>
      <c r="AI26" s="214"/>
      <c r="AJ26" s="214"/>
      <c r="AK26" s="215" t="e">
        <f>IF($M$19&gt;$O$5,1)</f>
        <v>#REF!</v>
      </c>
    </row>
    <row r="27" spans="1:37" ht="15" customHeight="1">
      <c r="A27" s="111" t="s">
        <v>56</v>
      </c>
      <c r="B27" s="112" t="s">
        <v>62</v>
      </c>
      <c r="C27" s="111" t="e">
        <f>INT(SUMPRODUCT(($E$50:$E$315=A27)*($F$50:$F$315=B27)*($N$50:$N$315)))</f>
        <v>#REF!</v>
      </c>
      <c r="D27" s="111" t="e">
        <f t="shared" si="6"/>
        <v>#REF!</v>
      </c>
      <c r="E27" s="113" t="e">
        <f t="shared" si="7"/>
        <v>#REF!</v>
      </c>
      <c r="F27" s="179" t="e">
        <f t="shared" si="0"/>
        <v>#REF!</v>
      </c>
      <c r="G27" s="179" t="e">
        <f t="shared" si="1"/>
        <v>#REF!</v>
      </c>
      <c r="H27" s="179">
        <v>0</v>
      </c>
      <c r="J27" s="114"/>
      <c r="K27" s="111" t="s">
        <v>98</v>
      </c>
      <c r="L27" s="151" t="e">
        <f>V7</f>
        <v>#REF!</v>
      </c>
      <c r="M27" s="151" t="e">
        <f>W7</f>
        <v>#REF!</v>
      </c>
      <c r="N27" s="111"/>
      <c r="O27" s="111"/>
      <c r="P27" s="111"/>
      <c r="Q27" s="111"/>
      <c r="R27" s="151" t="e">
        <f>AB7</f>
        <v>#REF!</v>
      </c>
      <c r="S27" s="110"/>
      <c r="T27" s="674"/>
      <c r="U27" s="136" t="s">
        <v>149</v>
      </c>
      <c r="V27" s="145" t="e">
        <f>IF(OR($O$19="",$O$19=0,$O$19=1),0,IF($O$13="",0,IF($O$19=1,0,INT($O$13/3))))</f>
        <v>#REF!</v>
      </c>
      <c r="W27" s="146" t="e">
        <f>IF(OR($O$19="",$O$19=0,$O$19=1),0,IF($O$5="",0,IF($M$19-$O$5-W26-Z26&lt;0,0,IF(V27&lt;$M$19-$O$5-W26-Z26,V27,$M$19-$O$5-W26-Z26))))</f>
        <v>#REF!</v>
      </c>
      <c r="X27" s="137" t="s">
        <v>150</v>
      </c>
      <c r="Y27" s="138" t="s">
        <v>151</v>
      </c>
      <c r="Z27" s="138" t="s">
        <v>152</v>
      </c>
      <c r="AA27" s="139"/>
      <c r="AB27" s="143" t="e">
        <f>IF(OR($O$19="",$O$19=0,$O$19=1),0,IF(V27=0,0,V27-W27))</f>
        <v>#REF!</v>
      </c>
      <c r="AD27" s="212"/>
      <c r="AE27" s="213" t="s">
        <v>281</v>
      </c>
      <c r="AF27" s="214" t="s">
        <v>282</v>
      </c>
      <c r="AG27" s="214"/>
      <c r="AH27" s="216"/>
      <c r="AI27" s="216"/>
      <c r="AJ27" s="216"/>
      <c r="AK27" s="215" t="e">
        <f>IF(#REF!="充当を優先（残額は還付）",1)</f>
        <v>#REF!</v>
      </c>
    </row>
    <row r="28" spans="1:37" ht="15" customHeight="1">
      <c r="A28" s="104" t="s">
        <v>57</v>
      </c>
      <c r="B28" s="105" t="s">
        <v>60</v>
      </c>
      <c r="C28" s="104" t="e">
        <f>INT(SUMPRODUCT(($E$50:$E$315=A28)*($F$50:$F$315=B28)*($N$50:$N$315)))+INT(SUMPRODUCT(($E$50:$E$315=A28)*($P$50:$P$315)))</f>
        <v>#REF!</v>
      </c>
      <c r="D28" s="104" t="e">
        <f t="shared" si="6"/>
        <v>#REF!</v>
      </c>
      <c r="E28" s="107" t="e">
        <f t="shared" si="7"/>
        <v>#REF!</v>
      </c>
      <c r="F28" s="178" t="e">
        <f t="shared" si="0"/>
        <v>#REF!</v>
      </c>
      <c r="G28" s="178" t="e">
        <f t="shared" si="1"/>
        <v>#REF!</v>
      </c>
      <c r="H28" s="182" t="e">
        <f>INT(SUMPRODUCT(($E$50:$E$315=A28)*($F$50:$F$315=B28)*($Q$50:$Q$315))/1000)</f>
        <v>#REF!</v>
      </c>
      <c r="Q28" s="119"/>
      <c r="T28" s="675"/>
      <c r="U28" s="134" t="s">
        <v>153</v>
      </c>
      <c r="V28" s="135" t="e">
        <f>IF(OR($O$19="",$O$19=0,$O$19=1),0,IF($O$13="",0,IF($O$19=1,0,INT($O$13/3))))</f>
        <v>#REF!</v>
      </c>
      <c r="W28" s="143" t="e">
        <f>IF(OR($O$19="",$O$19=0,$O$19=1),0,IF($O$5="",0,IF($M$19-$O$5-W26-Z26-W27&lt;0,0,IF(V27&lt;$M$19-$O$5-W26-Z26-W27,V27,$M$19-$O$5-W26-Z26-W27))))</f>
        <v>#REF!</v>
      </c>
      <c r="X28" s="145" t="e">
        <f>IF(OR($O$5="",$O$5=0),0,IF($O$19=1,IF($O$5&gt;=$M$19,0,W26+Z26),W26+W27+W28+Z26))</f>
        <v>#REF!</v>
      </c>
      <c r="Y28" s="145" t="e">
        <f>IF($M$19-$O$5-X28&gt;0,$M$19-$O$5-X28,0)</f>
        <v>#REF!</v>
      </c>
      <c r="Z28" s="146" t="e">
        <f>IF(OR($O$5="",$O$5=0),0,IF($M$19&lt;=$O$5,$O$5-$M$19,0))</f>
        <v>#REF!</v>
      </c>
      <c r="AA28" s="140"/>
      <c r="AB28" s="143" t="e">
        <f>IF(OR($O$19="",$O$19=0,$O$19=1),0,IF(V28=0,0,V28-W28))</f>
        <v>#REF!</v>
      </c>
      <c r="AD28" s="212"/>
      <c r="AE28" s="213" t="s">
        <v>283</v>
      </c>
      <c r="AF28" s="217" t="s">
        <v>309</v>
      </c>
      <c r="AG28" s="218" t="s">
        <v>298</v>
      </c>
      <c r="AH28" s="218"/>
      <c r="AI28" s="218"/>
      <c r="AJ28" s="218"/>
      <c r="AK28" s="219" t="e">
        <f>IF(R16=3,1)</f>
        <v>#REF!</v>
      </c>
    </row>
    <row r="29" spans="1:37" ht="15" customHeight="1">
      <c r="A29" s="104" t="s">
        <v>57</v>
      </c>
      <c r="B29" s="105" t="s">
        <v>61</v>
      </c>
      <c r="C29" s="104" t="e">
        <f>INT(SUMPRODUCT(($E$50:$E$315=A29)*($F$50:$F$315=B29)*($N$50:$N$315)))</f>
        <v>#REF!</v>
      </c>
      <c r="D29" s="104" t="e">
        <f t="shared" si="6"/>
        <v>#REF!</v>
      </c>
      <c r="E29" s="107" t="e">
        <f t="shared" si="7"/>
        <v>#REF!</v>
      </c>
      <c r="F29" s="178" t="e">
        <f t="shared" si="0"/>
        <v>#REF!</v>
      </c>
      <c r="G29" s="178" t="e">
        <f t="shared" si="1"/>
        <v>#REF!</v>
      </c>
      <c r="H29" s="178">
        <v>0</v>
      </c>
      <c r="AD29" s="212"/>
      <c r="AE29" s="213"/>
      <c r="AF29" s="217"/>
      <c r="AG29" s="218" t="s">
        <v>299</v>
      </c>
      <c r="AH29" s="218"/>
      <c r="AI29" s="218"/>
      <c r="AJ29" s="218"/>
      <c r="AK29" s="219"/>
    </row>
    <row r="30" spans="1:37" ht="15" customHeight="1">
      <c r="A30" s="111" t="s">
        <v>57</v>
      </c>
      <c r="B30" s="112" t="s">
        <v>62</v>
      </c>
      <c r="C30" s="111" t="e">
        <f>INT(SUMPRODUCT(($E$50:$E$315=A30)*($F$50:$F$315=B30)*($N$50:$N$315)))</f>
        <v>#REF!</v>
      </c>
      <c r="D30" s="111" t="e">
        <f t="shared" si="6"/>
        <v>#REF!</v>
      </c>
      <c r="E30" s="113" t="e">
        <f t="shared" si="7"/>
        <v>#REF!</v>
      </c>
      <c r="F30" s="179" t="e">
        <f t="shared" si="0"/>
        <v>#REF!</v>
      </c>
      <c r="G30" s="179" t="e">
        <f t="shared" si="1"/>
        <v>#REF!</v>
      </c>
      <c r="H30" s="179">
        <v>0</v>
      </c>
      <c r="AD30" s="212"/>
      <c r="AE30" s="213"/>
      <c r="AF30" s="217"/>
      <c r="AG30" s="218"/>
      <c r="AH30" s="218" t="s">
        <v>310</v>
      </c>
      <c r="AI30" s="218"/>
      <c r="AJ30" s="218"/>
      <c r="AK30" s="228"/>
    </row>
    <row r="31" spans="1:37" ht="15" customHeight="1">
      <c r="B31" s="105"/>
      <c r="AD31" s="221"/>
      <c r="AE31" s="222"/>
      <c r="AF31" s="223"/>
      <c r="AG31" s="225"/>
      <c r="AH31" s="225" t="s">
        <v>300</v>
      </c>
      <c r="AI31" s="225"/>
      <c r="AJ31" s="225"/>
      <c r="AK31" s="229"/>
    </row>
    <row r="32" spans="1:37" ht="15" customHeight="1">
      <c r="B32" s="105"/>
      <c r="AD32" s="208" t="s">
        <v>301</v>
      </c>
      <c r="AE32" s="209"/>
      <c r="AF32" s="209"/>
      <c r="AG32" s="209"/>
      <c r="AH32" s="209"/>
      <c r="AI32" s="209"/>
      <c r="AJ32" s="209"/>
      <c r="AK32" s="210" t="e">
        <f>IF(AND(AK33,AK34,AK35),3)</f>
        <v>#REF!</v>
      </c>
    </row>
    <row r="33" spans="1:37" ht="15" customHeight="1">
      <c r="A33" s="104" t="s">
        <v>99</v>
      </c>
      <c r="AD33" s="212"/>
      <c r="AE33" s="213" t="s">
        <v>279</v>
      </c>
      <c r="AF33" s="214" t="s">
        <v>280</v>
      </c>
      <c r="AG33" s="214"/>
      <c r="AH33" s="214"/>
      <c r="AI33" s="214"/>
      <c r="AJ33" s="214"/>
      <c r="AK33" s="215" t="e">
        <f>IF($M$19&gt;$O$5,1)</f>
        <v>#REF!</v>
      </c>
    </row>
    <row r="34" spans="1:37" ht="15" customHeight="1">
      <c r="A34" s="105" t="s">
        <v>65</v>
      </c>
      <c r="B34" s="105" t="s">
        <v>59</v>
      </c>
      <c r="C34" s="105" t="s">
        <v>66</v>
      </c>
      <c r="AD34" s="212"/>
      <c r="AE34" s="213" t="s">
        <v>281</v>
      </c>
      <c r="AF34" s="214" t="s">
        <v>282</v>
      </c>
      <c r="AG34" s="214"/>
      <c r="AH34" s="216"/>
      <c r="AI34" s="214"/>
      <c r="AJ34" s="214"/>
      <c r="AK34" s="215" t="e">
        <f>IF(#REF!="充当を優先（残額は還付）",1)</f>
        <v>#REF!</v>
      </c>
    </row>
    <row r="35" spans="1:37" ht="27">
      <c r="A35" s="105"/>
      <c r="B35" s="105"/>
      <c r="C35" s="106" t="s">
        <v>67</v>
      </c>
      <c r="D35" s="106" t="s">
        <v>68</v>
      </c>
      <c r="E35" s="106" t="s">
        <v>69</v>
      </c>
      <c r="F35" s="105" t="s">
        <v>100</v>
      </c>
      <c r="G35" s="105" t="s">
        <v>101</v>
      </c>
      <c r="H35" s="104" t="s">
        <v>257</v>
      </c>
      <c r="T35" s="141"/>
      <c r="U35" s="141"/>
      <c r="V35" s="141"/>
      <c r="W35" s="142"/>
      <c r="X35" s="142"/>
      <c r="Y35" s="142"/>
      <c r="Z35" s="142"/>
      <c r="AA35" s="142"/>
      <c r="AB35" s="141"/>
      <c r="AD35" s="221"/>
      <c r="AE35" s="222" t="s">
        <v>283</v>
      </c>
      <c r="AF35" s="223" t="s">
        <v>304</v>
      </c>
      <c r="AG35" s="227" t="s">
        <v>285</v>
      </c>
      <c r="AH35" s="227"/>
      <c r="AI35" s="227"/>
      <c r="AJ35" s="227"/>
      <c r="AK35" s="215" t="e">
        <f>IF(R16=4,1)</f>
        <v>#REF!</v>
      </c>
    </row>
    <row r="36" spans="1:37" ht="15" customHeight="1">
      <c r="A36" s="108" t="s">
        <v>50</v>
      </c>
      <c r="B36" s="116" t="s">
        <v>63</v>
      </c>
      <c r="C36" s="109" t="e">
        <f t="shared" ref="C36:C44" si="9">SUMPRODUCT(($E$50:$E$315=A36)*($F$50:$F$315=B36)*($I$50:$I$315))</f>
        <v>#REF!</v>
      </c>
      <c r="D36" s="109" t="e">
        <f t="shared" ref="D36:D44" si="10">SUMPRODUCT(($E$50:$E$315=A36)*($F$50:$F$315=B36)*($J$50:$J$315))</f>
        <v>#REF!</v>
      </c>
      <c r="E36" s="109" t="e">
        <f t="shared" ref="E36:E44" si="11">SUMPRODUCT(($E$50:$E$315=A36)*($F$50:$F$315=B36)*($K$50:$K$315))</f>
        <v>#REF!</v>
      </c>
      <c r="F36" s="154" t="e">
        <f>SUMPRODUCT(($E$50:$E$315=A36)*($F$50:$F$315=B36)*($L$50:$L$315))</f>
        <v>#REF!</v>
      </c>
      <c r="G36" s="157" t="e">
        <f>SUMPRODUCT(($E$50:$E$315=A36)*($F$50:$F$315=B36)*($M$50:$M$315))</f>
        <v>#REF!</v>
      </c>
      <c r="T36" s="141"/>
      <c r="U36" s="141"/>
      <c r="V36" s="141"/>
      <c r="W36" s="141"/>
      <c r="X36" s="141"/>
      <c r="Y36" s="141"/>
      <c r="Z36" s="142"/>
      <c r="AA36" s="141"/>
      <c r="AB36" s="141"/>
    </row>
    <row r="37" spans="1:37" ht="15" customHeight="1">
      <c r="A37" s="110" t="s">
        <v>51</v>
      </c>
      <c r="B37" s="105" t="s">
        <v>63</v>
      </c>
      <c r="C37" s="104" t="e">
        <f t="shared" si="9"/>
        <v>#REF!</v>
      </c>
      <c r="D37" s="104" t="e">
        <f t="shared" si="10"/>
        <v>#REF!</v>
      </c>
      <c r="E37" s="104" t="e">
        <f t="shared" si="11"/>
        <v>#REF!</v>
      </c>
      <c r="F37" s="155" t="e">
        <f>SUMPRODUCT(($E$50:$E$315=A37)*($F$50:$F$315=B37)*($L$50:$L$315))</f>
        <v>#REF!</v>
      </c>
      <c r="G37" s="158" t="e">
        <f>SUMPRODUCT(($E$50:$E$315=A37)*($F$50:$F$315=B37)*($M$50:$M$315))</f>
        <v>#REF!</v>
      </c>
      <c r="T37" s="141"/>
      <c r="U37" s="141"/>
      <c r="V37" s="141"/>
      <c r="W37" s="142"/>
      <c r="X37" s="141"/>
      <c r="Y37" s="141"/>
      <c r="Z37" s="142"/>
      <c r="AA37" s="141"/>
      <c r="AB37" s="141"/>
    </row>
    <row r="38" spans="1:37" ht="15" customHeight="1">
      <c r="A38" s="110" t="s">
        <v>52</v>
      </c>
      <c r="B38" s="105" t="s">
        <v>63</v>
      </c>
      <c r="C38" s="104" t="e">
        <f t="shared" si="9"/>
        <v>#REF!</v>
      </c>
      <c r="D38" s="104" t="e">
        <f t="shared" si="10"/>
        <v>#REF!</v>
      </c>
      <c r="E38" s="104" t="e">
        <f t="shared" si="11"/>
        <v>#REF!</v>
      </c>
      <c r="F38" s="155" t="e">
        <f t="shared" ref="F38:F44" si="12">SUMPRODUCT(($E$50:$E$315=A38)*($F$50:$F$315=B38)*($L$50:$L$315))</f>
        <v>#REF!</v>
      </c>
      <c r="G38" s="158" t="e">
        <f t="shared" ref="G38:G44" si="13">SUMPRODUCT(($E$50:$E$315=A38)*($F$50:$F$315=B38)*($M$50:$M$315))</f>
        <v>#REF!</v>
      </c>
      <c r="T38" s="141"/>
      <c r="U38" s="141"/>
      <c r="V38" s="141"/>
      <c r="W38" s="141"/>
      <c r="X38" s="141"/>
      <c r="Y38" s="141"/>
      <c r="Z38" s="142"/>
      <c r="AA38" s="141"/>
      <c r="AB38" s="141"/>
    </row>
    <row r="39" spans="1:37" ht="15" customHeight="1">
      <c r="A39" s="110" t="s">
        <v>53</v>
      </c>
      <c r="B39" s="105" t="s">
        <v>63</v>
      </c>
      <c r="C39" s="104" t="e">
        <f t="shared" si="9"/>
        <v>#REF!</v>
      </c>
      <c r="D39" s="104" t="e">
        <f t="shared" si="10"/>
        <v>#REF!</v>
      </c>
      <c r="E39" s="104" t="e">
        <f t="shared" si="11"/>
        <v>#REF!</v>
      </c>
      <c r="F39" s="155" t="e">
        <f t="shared" si="12"/>
        <v>#REF!</v>
      </c>
      <c r="G39" s="158" t="e">
        <f t="shared" si="13"/>
        <v>#REF!</v>
      </c>
      <c r="T39" s="141" t="s">
        <v>157</v>
      </c>
      <c r="U39" s="141"/>
      <c r="V39" s="141"/>
      <c r="W39" s="141"/>
      <c r="X39" s="141"/>
      <c r="Y39" s="141"/>
      <c r="Z39" s="142"/>
      <c r="AA39" s="141"/>
      <c r="AB39" s="141"/>
    </row>
    <row r="40" spans="1:37" ht="15" customHeight="1">
      <c r="A40" s="110" t="s">
        <v>39</v>
      </c>
      <c r="B40" s="105" t="s">
        <v>63</v>
      </c>
      <c r="C40" s="104" t="e">
        <f t="shared" si="9"/>
        <v>#REF!</v>
      </c>
      <c r="D40" s="104" t="e">
        <f t="shared" si="10"/>
        <v>#REF!</v>
      </c>
      <c r="E40" s="104" t="e">
        <f t="shared" si="11"/>
        <v>#REF!</v>
      </c>
      <c r="F40" s="155" t="e">
        <f t="shared" si="12"/>
        <v>#REF!</v>
      </c>
      <c r="G40" s="158" t="e">
        <f t="shared" si="13"/>
        <v>#REF!</v>
      </c>
      <c r="T40" s="676" t="s">
        <v>140</v>
      </c>
      <c r="U40" s="130"/>
      <c r="V40" s="131" t="s">
        <v>141</v>
      </c>
      <c r="W40" s="132" t="s">
        <v>142</v>
      </c>
      <c r="X40" s="132" t="s">
        <v>143</v>
      </c>
      <c r="Y40" s="133" t="s">
        <v>144</v>
      </c>
      <c r="Z40" s="132" t="s">
        <v>145</v>
      </c>
      <c r="AA40" s="132" t="s">
        <v>146</v>
      </c>
      <c r="AB40" s="132" t="s">
        <v>147</v>
      </c>
      <c r="AD40" s="208" t="s">
        <v>305</v>
      </c>
      <c r="AE40" s="209"/>
      <c r="AF40" s="209"/>
      <c r="AG40" s="209"/>
      <c r="AH40" s="209"/>
      <c r="AI40" s="209"/>
      <c r="AJ40" s="209"/>
      <c r="AK40" s="210" t="e">
        <f>IF(AND(AK41,AK42,AK43),4)</f>
        <v>#REF!</v>
      </c>
    </row>
    <row r="41" spans="1:37" ht="15" customHeight="1">
      <c r="A41" s="110" t="s">
        <v>54</v>
      </c>
      <c r="B41" s="105" t="s">
        <v>63</v>
      </c>
      <c r="C41" s="104" t="e">
        <f t="shared" si="9"/>
        <v>#REF!</v>
      </c>
      <c r="D41" s="104" t="e">
        <f t="shared" si="10"/>
        <v>#REF!</v>
      </c>
      <c r="E41" s="104" t="e">
        <f t="shared" si="11"/>
        <v>#REF!</v>
      </c>
      <c r="F41" s="155" t="e">
        <f t="shared" si="12"/>
        <v>#REF!</v>
      </c>
      <c r="G41" s="158" t="e">
        <f t="shared" si="13"/>
        <v>#REF!</v>
      </c>
      <c r="T41" s="674"/>
      <c r="U41" s="134" t="s">
        <v>148</v>
      </c>
      <c r="V41" s="135" t="e">
        <f>IF(OR($O$19="",$O$19=0,$O$19=1),$O$13,IF($O$13-$O$19*INT($O$13/$O$19)=0,$O$13/3,IF($O$13-$O$19*INT($O$13/$O$19)=2,INT($O$13/$O$19)+2,INT($O$13/$O$19)+1)))</f>
        <v>#REF!</v>
      </c>
      <c r="W41" s="143"/>
      <c r="X41" s="143" t="e">
        <f>Z43</f>
        <v>#REF!</v>
      </c>
      <c r="Y41" s="144" t="e">
        <f>IF(OR(V41="",V41=0),0,V41-W41+X41)</f>
        <v>#REF!</v>
      </c>
      <c r="Z41" s="144">
        <v>0</v>
      </c>
      <c r="AA41" s="143" t="e">
        <f>$O$10</f>
        <v>#REF!</v>
      </c>
      <c r="AB41" s="143" t="e">
        <f>IF(OR(V41="",V41=0),0,Y41+AA41)</f>
        <v>#REF!</v>
      </c>
      <c r="AD41" s="212"/>
      <c r="AE41" s="213" t="s">
        <v>279</v>
      </c>
      <c r="AF41" s="214" t="s">
        <v>280</v>
      </c>
      <c r="AG41" s="214"/>
      <c r="AH41" s="214"/>
      <c r="AI41" s="214"/>
      <c r="AJ41" s="214"/>
      <c r="AK41" s="215" t="e">
        <f>IF($M$19&gt;$O$5,1)</f>
        <v>#REF!</v>
      </c>
    </row>
    <row r="42" spans="1:37" ht="15" customHeight="1">
      <c r="A42" s="110" t="s">
        <v>55</v>
      </c>
      <c r="B42" s="105" t="s">
        <v>63</v>
      </c>
      <c r="C42" s="104" t="e">
        <f t="shared" si="9"/>
        <v>#REF!</v>
      </c>
      <c r="D42" s="104" t="e">
        <f t="shared" si="10"/>
        <v>#REF!</v>
      </c>
      <c r="E42" s="104" t="e">
        <f t="shared" si="11"/>
        <v>#REF!</v>
      </c>
      <c r="F42" s="155" t="e">
        <f t="shared" si="12"/>
        <v>#REF!</v>
      </c>
      <c r="G42" s="158" t="e">
        <f t="shared" si="13"/>
        <v>#REF!</v>
      </c>
      <c r="T42" s="674"/>
      <c r="U42" s="136" t="s">
        <v>149</v>
      </c>
      <c r="V42" s="145" t="e">
        <f>IF(OR($O$19="",$O$19=0,$O$19=1),0,IF($O$13="",0,IF($O$19=1,0,INT($O$13/3))))</f>
        <v>#REF!</v>
      </c>
      <c r="W42" s="146"/>
      <c r="X42" s="137" t="s">
        <v>150</v>
      </c>
      <c r="Y42" s="138" t="s">
        <v>151</v>
      </c>
      <c r="Z42" s="138" t="s">
        <v>152</v>
      </c>
      <c r="AA42" s="139"/>
      <c r="AB42" s="143" t="e">
        <f>IF(OR($O$19="",$O$19=0,$O$19=1),0,IF(V42=0,0,V42-W42))</f>
        <v>#REF!</v>
      </c>
      <c r="AD42" s="212"/>
      <c r="AE42" s="213" t="s">
        <v>281</v>
      </c>
      <c r="AF42" s="214" t="s">
        <v>311</v>
      </c>
      <c r="AG42" s="214"/>
      <c r="AH42" s="216"/>
      <c r="AI42" s="216"/>
      <c r="AJ42" s="216"/>
      <c r="AK42" s="215" t="e">
        <f>IF(#REF!="充当しない（全額を還付）",1)</f>
        <v>#REF!</v>
      </c>
    </row>
    <row r="43" spans="1:37" ht="15" customHeight="1">
      <c r="A43" s="110" t="s">
        <v>56</v>
      </c>
      <c r="B43" s="105" t="s">
        <v>63</v>
      </c>
      <c r="C43" s="104" t="e">
        <f t="shared" si="9"/>
        <v>#REF!</v>
      </c>
      <c r="D43" s="104" t="e">
        <f t="shared" si="10"/>
        <v>#REF!</v>
      </c>
      <c r="E43" s="104" t="e">
        <f t="shared" si="11"/>
        <v>#REF!</v>
      </c>
      <c r="F43" s="155" t="e">
        <f t="shared" si="12"/>
        <v>#REF!</v>
      </c>
      <c r="G43" s="158" t="e">
        <f t="shared" si="13"/>
        <v>#REF!</v>
      </c>
      <c r="T43" s="675"/>
      <c r="U43" s="134" t="s">
        <v>153</v>
      </c>
      <c r="V43" s="135" t="e">
        <f>IF(OR($O$19="",$O$19=0,$O$19=1),0,IF($O$13="",0,IF($O$19=1,0,INT($O$13/3))))</f>
        <v>#REF!</v>
      </c>
      <c r="W43" s="143"/>
      <c r="X43" s="145"/>
      <c r="Y43" s="145" t="e">
        <f>IF($M$19-$O$5-X43-Z41&gt;0,$M$19-$O$5-X43-Z41,0)</f>
        <v>#REF!</v>
      </c>
      <c r="Z43" s="146" t="e">
        <f>IF(OR($O$5="",$O$5=0),0,IF($M$19&lt;=$O$5,$O$5-$M$19,0))</f>
        <v>#REF!</v>
      </c>
      <c r="AA43" s="140"/>
      <c r="AB43" s="143" t="e">
        <f>IF(OR($O$19="",$O$19=0,$O$19=1),0,IF(V43=0,0,V43-W43))</f>
        <v>#REF!</v>
      </c>
      <c r="AD43" s="221"/>
      <c r="AE43" s="222" t="s">
        <v>283</v>
      </c>
      <c r="AF43" s="230" t="s">
        <v>312</v>
      </c>
      <c r="AG43" s="227"/>
      <c r="AH43" s="227"/>
      <c r="AI43" s="227"/>
      <c r="AJ43" s="227"/>
      <c r="AK43" s="215"/>
    </row>
    <row r="44" spans="1:37" ht="15" customHeight="1">
      <c r="A44" s="114" t="s">
        <v>57</v>
      </c>
      <c r="B44" s="112" t="s">
        <v>63</v>
      </c>
      <c r="C44" s="111" t="e">
        <f t="shared" si="9"/>
        <v>#REF!</v>
      </c>
      <c r="D44" s="111" t="e">
        <f t="shared" si="10"/>
        <v>#REF!</v>
      </c>
      <c r="E44" s="111" t="e">
        <f t="shared" si="11"/>
        <v>#REF!</v>
      </c>
      <c r="F44" s="156" t="e">
        <f t="shared" si="12"/>
        <v>#REF!</v>
      </c>
      <c r="G44" s="159" t="e">
        <f t="shared" si="13"/>
        <v>#REF!</v>
      </c>
    </row>
    <row r="45" spans="1:37" ht="15" customHeight="1">
      <c r="A45" s="117"/>
      <c r="B45" s="115"/>
      <c r="C45" s="115" t="e">
        <f t="shared" ref="C45:G45" si="14">SUM(C36:C44)</f>
        <v>#REF!</v>
      </c>
      <c r="D45" s="115" t="e">
        <f t="shared" si="14"/>
        <v>#REF!</v>
      </c>
      <c r="E45" s="115" t="e">
        <f t="shared" si="14"/>
        <v>#REF!</v>
      </c>
      <c r="F45" s="115" t="e">
        <f t="shared" si="14"/>
        <v>#REF!</v>
      </c>
      <c r="G45" s="118" t="e">
        <f t="shared" si="14"/>
        <v>#REF!</v>
      </c>
    </row>
    <row r="46" spans="1:37" ht="15" customHeight="1">
      <c r="T46" s="231" t="s">
        <v>306</v>
      </c>
      <c r="U46" s="141"/>
      <c r="V46" s="141"/>
      <c r="W46" s="141"/>
      <c r="X46" s="141"/>
      <c r="Y46" s="141"/>
      <c r="Z46" s="141"/>
      <c r="AA46" s="141"/>
      <c r="AB46" s="141"/>
    </row>
    <row r="47" spans="1:37" ht="15" customHeight="1">
      <c r="T47" s="673" t="s">
        <v>293</v>
      </c>
      <c r="U47" s="199"/>
      <c r="V47" s="203" t="s">
        <v>302</v>
      </c>
      <c r="W47" s="204" t="s">
        <v>288</v>
      </c>
      <c r="X47" s="204" t="s">
        <v>294</v>
      </c>
      <c r="Y47" s="205" t="s">
        <v>289</v>
      </c>
      <c r="Z47" s="204" t="s">
        <v>145</v>
      </c>
      <c r="AA47" s="204" t="s">
        <v>295</v>
      </c>
      <c r="AB47" s="204" t="s">
        <v>296</v>
      </c>
      <c r="AD47" s="208" t="s">
        <v>307</v>
      </c>
      <c r="AE47" s="232"/>
      <c r="AF47" s="232"/>
      <c r="AG47" s="232"/>
      <c r="AH47" s="232"/>
      <c r="AI47" s="232"/>
      <c r="AJ47" s="232"/>
      <c r="AK47" s="210" t="e">
        <f>IF($M$19&lt;=$O$5,5)</f>
        <v>#REF!</v>
      </c>
    </row>
    <row r="48" spans="1:37" ht="15" customHeight="1">
      <c r="A48" s="104" t="s">
        <v>102</v>
      </c>
      <c r="T48" s="674"/>
      <c r="U48" s="198" t="s">
        <v>148</v>
      </c>
      <c r="V48" s="135" t="e">
        <f>IF(OR($O$19="",$O$19=0,$O$19=1),$O$13,IF($O$13-$O$19*INT($O$13/$O$19)=0,$O$13/3,IF($O$13-$O$19*INT($O$13/$O$19)=2,INT($O$13/$O$19)+2,INT($O$13/$O$19)+1)))</f>
        <v>#REF!</v>
      </c>
      <c r="W48" s="211"/>
      <c r="X48" s="143" t="e">
        <f>Z50</f>
        <v>#REF!</v>
      </c>
      <c r="Y48" s="144" t="e">
        <f>IF(OR(V48="",V48=0),0,V48-W48+X48)</f>
        <v>#REF!</v>
      </c>
      <c r="Z48" s="144">
        <v>0</v>
      </c>
      <c r="AA48" s="143" t="e">
        <f>$O$10</f>
        <v>#REF!</v>
      </c>
      <c r="AB48" s="143" t="e">
        <f>IF(OR(V48="",V48=0),0,Y48+AA48)</f>
        <v>#REF!</v>
      </c>
      <c r="AD48" s="212"/>
      <c r="AE48" s="213" t="s">
        <v>279</v>
      </c>
      <c r="AF48" s="214" t="s">
        <v>308</v>
      </c>
      <c r="AG48" s="214"/>
      <c r="AH48" s="214"/>
      <c r="AI48" s="214"/>
      <c r="AJ48" s="214"/>
      <c r="AK48" s="219" t="e">
        <f>IF($M$19&lt;=$O$5,1)</f>
        <v>#REF!</v>
      </c>
    </row>
    <row r="49" spans="1:37" ht="40.5">
      <c r="A49" s="106" t="s">
        <v>103</v>
      </c>
      <c r="B49" s="106" t="s">
        <v>104</v>
      </c>
      <c r="C49" s="106" t="s">
        <v>105</v>
      </c>
      <c r="D49" s="106" t="s">
        <v>106</v>
      </c>
      <c r="E49" s="105" t="s">
        <v>65</v>
      </c>
      <c r="F49" s="106" t="s">
        <v>107</v>
      </c>
      <c r="G49" s="152" t="s">
        <v>229</v>
      </c>
      <c r="H49" s="152" t="s">
        <v>230</v>
      </c>
      <c r="I49" s="106" t="s">
        <v>255</v>
      </c>
      <c r="J49" s="106" t="s">
        <v>68</v>
      </c>
      <c r="K49" s="106" t="s">
        <v>69</v>
      </c>
      <c r="L49" s="153" t="s">
        <v>100</v>
      </c>
      <c r="M49" s="153" t="s">
        <v>101</v>
      </c>
      <c r="N49" s="106" t="s">
        <v>256</v>
      </c>
      <c r="O49" s="180" t="s">
        <v>262</v>
      </c>
      <c r="P49" s="180" t="s">
        <v>266</v>
      </c>
      <c r="Q49" s="180" t="s">
        <v>267</v>
      </c>
      <c r="R49" s="183" t="s">
        <v>265</v>
      </c>
      <c r="T49" s="674"/>
      <c r="U49" s="136" t="s">
        <v>149</v>
      </c>
      <c r="V49" s="145" t="e">
        <f>IF(OR($O$19="",$O$19=0,$O$19=1),0,IF($O$13="",0,IF($O$19=1,0,INT($O$13/3))))</f>
        <v>#REF!</v>
      </c>
      <c r="W49" s="146"/>
      <c r="X49" s="201" t="s">
        <v>150</v>
      </c>
      <c r="Y49" s="202" t="s">
        <v>151</v>
      </c>
      <c r="Z49" s="202" t="s">
        <v>152</v>
      </c>
      <c r="AA49" s="207"/>
      <c r="AB49" s="211" t="e">
        <f>IF(OR($O$19="",$O$19=0,$O$19=1),0,IF(V49=0,0,V49-W49))</f>
        <v>#REF!</v>
      </c>
      <c r="AD49" s="212"/>
      <c r="AE49" s="213" t="s">
        <v>281</v>
      </c>
      <c r="AF49" s="216" t="s">
        <v>313</v>
      </c>
      <c r="AG49" s="214"/>
      <c r="AH49" s="216"/>
      <c r="AI49" s="216"/>
      <c r="AJ49" s="216"/>
      <c r="AK49" s="219"/>
    </row>
    <row r="50" spans="1:37" ht="15" customHeight="1">
      <c r="A50" s="104">
        <v>1</v>
      </c>
      <c r="B50" s="104">
        <v>1</v>
      </c>
      <c r="C50" s="104" t="str">
        <f>'報告書（事業主控）'!AV16</f>
        <v/>
      </c>
      <c r="E50" s="104">
        <f>'報告書（事業主控）'!$F$26</f>
        <v>0</v>
      </c>
      <c r="F50" s="104" t="str">
        <f>'報告書（事業主控）'!AW16</f>
        <v>下</v>
      </c>
      <c r="G50" s="104" t="str">
        <f>IF(ISERROR(VLOOKUP(E50,労務比率,'報告書（事業主控）'!AX16,FALSE)),"",VLOOKUP(E50,労務比率,'報告書（事業主控）'!AX16,FALSE))</f>
        <v/>
      </c>
      <c r="H50" s="104" t="str">
        <f>IF(ISERROR(VLOOKUP(E50,労務比率,'報告書（事業主控）'!AX16+1,FALSE)),"",VLOOKUP(E50,労務比率,'報告書（事業主控）'!AX16+1,FALSE))</f>
        <v/>
      </c>
      <c r="I50" s="104">
        <f>'報告書（事業主控）'!AH17</f>
        <v>0</v>
      </c>
      <c r="J50" s="104">
        <f>'報告書（事業主控）'!AH16</f>
        <v>0</v>
      </c>
      <c r="K50" s="104">
        <f>'報告書（事業主控）'!AN16</f>
        <v>0</v>
      </c>
      <c r="L50" s="104">
        <f t="shared" ref="L50:L114" si="15">IF(ISERROR(INT((ROUNDDOWN(I50*G50/100,0)+K50)/1000)),0,INT((ROUNDDOWN(I50*G50/100,0)+K50)/1000))</f>
        <v>0</v>
      </c>
      <c r="M50" s="104">
        <f t="shared" ref="M50" si="16">IF(ISERROR(L50*H50),0,L50*H50)</f>
        <v>0</v>
      </c>
      <c r="N50" s="104">
        <f>IF(R50=1,0,I50)</f>
        <v>0</v>
      </c>
      <c r="O50" s="104">
        <f t="shared" ref="O50:O65" si="17">IF(I50=N50,IF(ISERROR(ROUNDDOWN(I50*G50/100,0)+K50),0,ROUNDDOWN(I50*G50/100,0)+K50),0)</f>
        <v>0</v>
      </c>
      <c r="P50" s="104">
        <f>INT(SUMIF(O50:O54,0,I50:I54)*105/108)</f>
        <v>0</v>
      </c>
      <c r="Q50" s="104">
        <f>INT(P50*IF(COUNTIF(R50:R54,1)=0,0,SUMIF(R50:R54,1,G50:G54)/COUNTIF(R50:R54,1))/100)</f>
        <v>0</v>
      </c>
      <c r="R50" s="104">
        <f>IF(AND(J50=0,C50&gt;=設定シート!E$85,C50&lt;=設定シート!G$85),1,0)</f>
        <v>0</v>
      </c>
      <c r="T50" s="675"/>
      <c r="U50" s="198" t="s">
        <v>153</v>
      </c>
      <c r="V50" s="135" t="e">
        <f>IF(OR($O$19="",$O$19=0,$O$19=1),0,IF($O$13="",0,IF($O$19=1,0,INT($O$13/3))))</f>
        <v>#REF!</v>
      </c>
      <c r="W50" s="211"/>
      <c r="X50" s="145"/>
      <c r="Y50" s="145"/>
      <c r="Z50" s="146" t="e">
        <f>IF(OR($O$5="",$O$5=0),0,IF($M$19&lt;=$O$5,$O$5-$M$19,0))</f>
        <v>#REF!</v>
      </c>
      <c r="AA50" s="140"/>
      <c r="AB50" s="143" t="e">
        <f>IF(OR($O$19="",$O$19=0,$O$19=1),0,IF(V50=0,0,V50-W50))</f>
        <v>#REF!</v>
      </c>
      <c r="AD50" s="221"/>
      <c r="AE50" s="222" t="s">
        <v>283</v>
      </c>
      <c r="AF50" s="230" t="s">
        <v>313</v>
      </c>
      <c r="AG50" s="227"/>
      <c r="AH50" s="227"/>
      <c r="AI50" s="227"/>
      <c r="AJ50" s="227"/>
      <c r="AK50" s="233"/>
    </row>
    <row r="51" spans="1:37" ht="15" customHeight="1">
      <c r="B51" s="104">
        <v>2</v>
      </c>
      <c r="C51" s="104" t="str">
        <f>'報告書（事業主控）'!AV18</f>
        <v/>
      </c>
      <c r="E51" s="104">
        <f>'報告書（事業主控）'!$F$26</f>
        <v>0</v>
      </c>
      <c r="F51" s="104" t="str">
        <f>'報告書（事業主控）'!AW18</f>
        <v>下</v>
      </c>
      <c r="G51" s="104" t="str">
        <f>IF(ISERROR(VLOOKUP(E51,労務比率,'報告書（事業主控）'!AX18,FALSE)),"",VLOOKUP(E51,労務比率,'報告書（事業主控）'!AX18,FALSE))</f>
        <v/>
      </c>
      <c r="H51" s="104" t="str">
        <f>IF(ISERROR(VLOOKUP(E51,労務比率,'報告書（事業主控）'!AX18+1,FALSE)),"",VLOOKUP(E51,労務比率,'報告書（事業主控）'!AX18+1,FALSE))</f>
        <v/>
      </c>
      <c r="I51" s="104">
        <f>'報告書（事業主控）'!AH19</f>
        <v>0</v>
      </c>
      <c r="J51" s="104">
        <f>'報告書（事業主控）'!AH18</f>
        <v>0</v>
      </c>
      <c r="K51" s="104">
        <f>'報告書（事業主控）'!AN18</f>
        <v>0</v>
      </c>
      <c r="L51" s="104">
        <f t="shared" si="15"/>
        <v>0</v>
      </c>
      <c r="M51" s="104">
        <f t="shared" ref="M51:M53" si="18">IF(ISERROR(L51*H51),0,L51*H51)</f>
        <v>0</v>
      </c>
      <c r="N51" s="104">
        <f t="shared" ref="N51:N114" si="19">IF(R51=1,0,I51)</f>
        <v>0</v>
      </c>
      <c r="O51" s="104">
        <f t="shared" si="17"/>
        <v>0</v>
      </c>
      <c r="R51" s="104">
        <f>IF(AND(J51=0,C51&gt;=設定シート!E$85,C51&lt;=設定シート!G$85),1,0)</f>
        <v>0</v>
      </c>
    </row>
    <row r="52" spans="1:37" ht="15" customHeight="1">
      <c r="B52" s="104">
        <v>3</v>
      </c>
      <c r="C52" s="104" t="str">
        <f>'報告書（事業主控）'!AV20</f>
        <v/>
      </c>
      <c r="E52" s="104">
        <f>'報告書（事業主控）'!$F$26</f>
        <v>0</v>
      </c>
      <c r="F52" s="104" t="str">
        <f>'報告書（事業主控）'!AW20</f>
        <v>下</v>
      </c>
      <c r="G52" s="104" t="str">
        <f>IF(ISERROR(VLOOKUP(E52,労務比率,'報告書（事業主控）'!AX20,FALSE)),"",VLOOKUP(E52,労務比率,'報告書（事業主控）'!AX20,FALSE))</f>
        <v/>
      </c>
      <c r="H52" s="104" t="str">
        <f>IF(ISERROR(VLOOKUP(E52,労務比率,'報告書（事業主控）'!AX20+1,FALSE)),"",VLOOKUP(E52,労務比率,'報告書（事業主控）'!AX20+1,FALSE))</f>
        <v/>
      </c>
      <c r="I52" s="104">
        <f>'報告書（事業主控）'!AH21</f>
        <v>0</v>
      </c>
      <c r="J52" s="104">
        <f>'報告書（事業主控）'!AH20</f>
        <v>0</v>
      </c>
      <c r="K52" s="104">
        <f>'報告書（事業主控）'!AN20</f>
        <v>0</v>
      </c>
      <c r="L52" s="104">
        <f t="shared" si="15"/>
        <v>0</v>
      </c>
      <c r="M52" s="104">
        <f t="shared" si="18"/>
        <v>0</v>
      </c>
      <c r="N52" s="104">
        <f t="shared" si="19"/>
        <v>0</v>
      </c>
      <c r="O52" s="104">
        <f t="shared" si="17"/>
        <v>0</v>
      </c>
      <c r="R52" s="104">
        <f>IF(AND(J52=0,C52&gt;=設定シート!E$85,C52&lt;=設定シート!G$85),1,0)</f>
        <v>0</v>
      </c>
    </row>
    <row r="53" spans="1:37" ht="15" customHeight="1">
      <c r="B53" s="104">
        <v>4</v>
      </c>
      <c r="C53" s="104" t="str">
        <f>'報告書（事業主控）'!AV22</f>
        <v/>
      </c>
      <c r="E53" s="104">
        <f>'報告書（事業主控）'!$F$26</f>
        <v>0</v>
      </c>
      <c r="F53" s="104" t="str">
        <f>'報告書（事業主控）'!AW22</f>
        <v>下</v>
      </c>
      <c r="G53" s="104" t="str">
        <f>IF(ISERROR(VLOOKUP(E53,労務比率,'報告書（事業主控）'!AX22,FALSE)),"",VLOOKUP(E53,労務比率,'報告書（事業主控）'!AX22,FALSE))</f>
        <v/>
      </c>
      <c r="H53" s="104" t="str">
        <f>IF(ISERROR(VLOOKUP(E53,労務比率,'報告書（事業主控）'!AX22+1,FALSE)),"",VLOOKUP(E53,労務比率,'報告書（事業主控）'!AX22+1,FALSE))</f>
        <v/>
      </c>
      <c r="I53" s="104">
        <f>'報告書（事業主控）'!AH23</f>
        <v>0</v>
      </c>
      <c r="J53" s="104">
        <f>'報告書（事業主控）'!AH22</f>
        <v>0</v>
      </c>
      <c r="K53" s="104">
        <f>'報告書（事業主控）'!AN22</f>
        <v>0</v>
      </c>
      <c r="L53" s="104">
        <f t="shared" si="15"/>
        <v>0</v>
      </c>
      <c r="M53" s="104">
        <f t="shared" si="18"/>
        <v>0</v>
      </c>
      <c r="N53" s="104">
        <f t="shared" si="19"/>
        <v>0</v>
      </c>
      <c r="O53" s="104">
        <f t="shared" si="17"/>
        <v>0</v>
      </c>
      <c r="R53" s="104">
        <f>IF(AND(J53=0,C53&gt;=設定シート!E$85,C53&lt;=設定シート!G$85),1,0)</f>
        <v>0</v>
      </c>
    </row>
    <row r="54" spans="1:37" ht="15" customHeight="1">
      <c r="B54" s="104">
        <v>5</v>
      </c>
      <c r="C54" s="104" t="str">
        <f>'報告書（事業主控）'!AV24</f>
        <v/>
      </c>
      <c r="E54" s="104">
        <f>'報告書（事業主控）'!$F$26</f>
        <v>0</v>
      </c>
      <c r="F54" s="104" t="str">
        <f>'報告書（事業主控）'!AW24</f>
        <v>下</v>
      </c>
      <c r="G54" s="104" t="str">
        <f>IF(ISERROR(VLOOKUP(E54,労務比率,'報告書（事業主控）'!AX24,FALSE)),"",VLOOKUP(E54,労務比率,'報告書（事業主控）'!AX24,FALSE))</f>
        <v/>
      </c>
      <c r="H54" s="104" t="str">
        <f>IF(ISERROR(VLOOKUP(E54,労務比率,'報告書（事業主控）'!AX24+1,FALSE)),"",VLOOKUP(E54,労務比率,'報告書（事業主控）'!AX24+1,FALSE))</f>
        <v/>
      </c>
      <c r="I54" s="104">
        <f>'報告書（事業主控）'!AH25</f>
        <v>0</v>
      </c>
      <c r="J54" s="104">
        <f>'報告書（事業主控）'!AH24</f>
        <v>0</v>
      </c>
      <c r="K54" s="104">
        <f>'報告書（事業主控）'!AN24</f>
        <v>0</v>
      </c>
      <c r="L54" s="104">
        <f t="shared" si="15"/>
        <v>0</v>
      </c>
      <c r="M54" s="104">
        <f>IF(ISERROR(L54*H54),0,L54*H54)</f>
        <v>0</v>
      </c>
      <c r="N54" s="104">
        <f t="shared" si="19"/>
        <v>0</v>
      </c>
      <c r="O54" s="104">
        <f t="shared" si="17"/>
        <v>0</v>
      </c>
      <c r="R54" s="104">
        <f>IF(AND(J54=0,C54&gt;=設定シート!E$85,C54&lt;=設定シート!G$85),1,0)</f>
        <v>0</v>
      </c>
    </row>
    <row r="55" spans="1:37" ht="15" customHeight="1">
      <c r="A55" s="104">
        <v>2</v>
      </c>
      <c r="B55" s="104">
        <v>1</v>
      </c>
      <c r="C55" s="104" t="str">
        <f>'報告書（事業主控）'!AV60</f>
        <v/>
      </c>
      <c r="E55" s="104">
        <f>'報告書（事業主控）'!$F$78</f>
        <v>0</v>
      </c>
      <c r="F55" s="104" t="str">
        <f>'報告書（事業主控）'!AW60</f>
        <v>下</v>
      </c>
      <c r="G55" s="104" t="str">
        <f>IF(ISERROR(VLOOKUP(E55,労務比率,'報告書（事業主控）'!AX60,FALSE)),"",VLOOKUP(E55,労務比率,'報告書（事業主控）'!AX60,FALSE))</f>
        <v/>
      </c>
      <c r="H55" s="104" t="str">
        <f>IF(ISERROR(VLOOKUP(E55,労務比率,'報告書（事業主控）'!AX60+1,FALSE)),"",VLOOKUP(E55,労務比率,'報告書（事業主控）'!AX60+1,FALSE))</f>
        <v/>
      </c>
      <c r="I55" s="104">
        <f>'報告書（事業主控）'!AH61</f>
        <v>0</v>
      </c>
      <c r="J55" s="104">
        <f>'報告書（事業主控）'!AH60</f>
        <v>0</v>
      </c>
      <c r="K55" s="104">
        <f>'報告書（事業主控）'!AN60</f>
        <v>0</v>
      </c>
      <c r="L55" s="104">
        <f t="shared" si="15"/>
        <v>0</v>
      </c>
      <c r="M55" s="104">
        <f>IF(ISERROR(L55*H55),0,L55*H55)</f>
        <v>0</v>
      </c>
      <c r="N55" s="104">
        <f t="shared" si="19"/>
        <v>0</v>
      </c>
      <c r="O55" s="104">
        <f t="shared" si="17"/>
        <v>0</v>
      </c>
      <c r="P55" s="104">
        <f>INT(SUMIF(O55:O63,0,I55:I63)*105/108)</f>
        <v>0</v>
      </c>
      <c r="Q55" s="104">
        <f>INT(P55*IF(COUNTIF(R55:R63,1)=0,0,SUMIF(R55:R63,1,G55:G63)/COUNTIF(R55:R63,1))/100)</f>
        <v>0</v>
      </c>
      <c r="R55" s="104">
        <f>IF(AND(J55=0,C55&gt;=設定シート!E$85,C55&lt;=設定シート!G$85),1,0)</f>
        <v>0</v>
      </c>
    </row>
    <row r="56" spans="1:37" ht="15" customHeight="1">
      <c r="B56" s="104">
        <v>2</v>
      </c>
      <c r="C56" s="104" t="str">
        <f>'報告書（事業主控）'!AV62</f>
        <v/>
      </c>
      <c r="E56" s="104">
        <f>'報告書（事業主控）'!$F$78</f>
        <v>0</v>
      </c>
      <c r="F56" s="104" t="str">
        <f>'報告書（事業主控）'!AW62</f>
        <v>下</v>
      </c>
      <c r="G56" s="104" t="str">
        <f>IF(ISERROR(VLOOKUP(E56,労務比率,'報告書（事業主控）'!AX62,FALSE)),"",VLOOKUP(E56,労務比率,'報告書（事業主控）'!AX62,FALSE))</f>
        <v/>
      </c>
      <c r="H56" s="104" t="str">
        <f>IF(ISERROR(VLOOKUP(E56,労務比率,'報告書（事業主控）'!AX62+1,FALSE)),"",VLOOKUP(E56,労務比率,'報告書（事業主控）'!AX62+1,FALSE))</f>
        <v/>
      </c>
      <c r="I56" s="104">
        <f>'報告書（事業主控）'!AH63</f>
        <v>0</v>
      </c>
      <c r="J56" s="104">
        <f>'報告書（事業主控）'!AH62</f>
        <v>0</v>
      </c>
      <c r="K56" s="104">
        <f>'報告書（事業主控）'!AN62</f>
        <v>0</v>
      </c>
      <c r="L56" s="104">
        <f t="shared" si="15"/>
        <v>0</v>
      </c>
      <c r="M56" s="104">
        <f t="shared" ref="M56:M119" si="20">IF(ISERROR(L56*H56),0,L56*H56)</f>
        <v>0</v>
      </c>
      <c r="N56" s="104">
        <f t="shared" si="19"/>
        <v>0</v>
      </c>
      <c r="O56" s="104">
        <f t="shared" si="17"/>
        <v>0</v>
      </c>
      <c r="R56" s="104">
        <f>IF(AND(J56=0,C56&gt;=設定シート!E$85,C56&lt;=設定シート!G$85),1,0)</f>
        <v>0</v>
      </c>
    </row>
    <row r="57" spans="1:37" ht="15" customHeight="1">
      <c r="B57" s="104">
        <v>3</v>
      </c>
      <c r="C57" s="104" t="str">
        <f>'報告書（事業主控）'!AV64</f>
        <v/>
      </c>
      <c r="E57" s="104">
        <f>'報告書（事業主控）'!$F$78</f>
        <v>0</v>
      </c>
      <c r="F57" s="104" t="str">
        <f>'報告書（事業主控）'!AW64</f>
        <v>下</v>
      </c>
      <c r="G57" s="104" t="str">
        <f>IF(ISERROR(VLOOKUP(E57,労務比率,'報告書（事業主控）'!AX64,FALSE)),"",VLOOKUP(E57,労務比率,'報告書（事業主控）'!AX64,FALSE))</f>
        <v/>
      </c>
      <c r="H57" s="104" t="str">
        <f>IF(ISERROR(VLOOKUP(E57,労務比率,'報告書（事業主控）'!AX64+1,FALSE)),"",VLOOKUP(E57,労務比率,'報告書（事業主控）'!AX64+1,FALSE))</f>
        <v/>
      </c>
      <c r="I57" s="104">
        <f>'報告書（事業主控）'!AH65</f>
        <v>0</v>
      </c>
      <c r="J57" s="104">
        <f>'報告書（事業主控）'!AH64</f>
        <v>0</v>
      </c>
      <c r="K57" s="104">
        <f>'報告書（事業主控）'!AN64</f>
        <v>0</v>
      </c>
      <c r="L57" s="104">
        <f t="shared" si="15"/>
        <v>0</v>
      </c>
      <c r="M57" s="104">
        <f t="shared" si="20"/>
        <v>0</v>
      </c>
      <c r="N57" s="104">
        <f t="shared" si="19"/>
        <v>0</v>
      </c>
      <c r="O57" s="104">
        <f t="shared" si="17"/>
        <v>0</v>
      </c>
      <c r="R57" s="104">
        <f>IF(AND(J57=0,C57&gt;=設定シート!E$85,C57&lt;=設定シート!G$85),1,0)</f>
        <v>0</v>
      </c>
    </row>
    <row r="58" spans="1:37" ht="15" customHeight="1">
      <c r="B58" s="104">
        <v>4</v>
      </c>
      <c r="C58" s="104" t="str">
        <f>'報告書（事業主控）'!AV66</f>
        <v/>
      </c>
      <c r="E58" s="104">
        <f>'報告書（事業主控）'!$F$78</f>
        <v>0</v>
      </c>
      <c r="F58" s="104" t="str">
        <f>'報告書（事業主控）'!AW66</f>
        <v>下</v>
      </c>
      <c r="G58" s="104" t="str">
        <f>IF(ISERROR(VLOOKUP(E58,労務比率,'報告書（事業主控）'!AX66,FALSE)),"",VLOOKUP(E58,労務比率,'報告書（事業主控）'!AX66,FALSE))</f>
        <v/>
      </c>
      <c r="H58" s="104" t="str">
        <f>IF(ISERROR(VLOOKUP(E58,労務比率,'報告書（事業主控）'!AX66+1,FALSE)),"",VLOOKUP(E58,労務比率,'報告書（事業主控）'!AX66+1,FALSE))</f>
        <v/>
      </c>
      <c r="I58" s="104">
        <f>'報告書（事業主控）'!AH67</f>
        <v>0</v>
      </c>
      <c r="J58" s="104">
        <f>'報告書（事業主控）'!AH66</f>
        <v>0</v>
      </c>
      <c r="K58" s="104">
        <f>'報告書（事業主控）'!AN66</f>
        <v>0</v>
      </c>
      <c r="L58" s="104">
        <f t="shared" si="15"/>
        <v>0</v>
      </c>
      <c r="M58" s="104">
        <f t="shared" si="20"/>
        <v>0</v>
      </c>
      <c r="N58" s="104">
        <f t="shared" si="19"/>
        <v>0</v>
      </c>
      <c r="O58" s="104">
        <f t="shared" si="17"/>
        <v>0</v>
      </c>
      <c r="R58" s="104">
        <f>IF(AND(J58=0,C58&gt;=設定シート!E$85,C58&lt;=設定シート!G$85),1,0)</f>
        <v>0</v>
      </c>
    </row>
    <row r="59" spans="1:37" ht="15" customHeight="1">
      <c r="B59" s="104">
        <v>5</v>
      </c>
      <c r="C59" s="104" t="str">
        <f>'報告書（事業主控）'!AV68</f>
        <v/>
      </c>
      <c r="E59" s="104">
        <f>'報告書（事業主控）'!$F$78</f>
        <v>0</v>
      </c>
      <c r="F59" s="104" t="str">
        <f>'報告書（事業主控）'!AW68</f>
        <v>下</v>
      </c>
      <c r="G59" s="104" t="str">
        <f>IF(ISERROR(VLOOKUP(E59,労務比率,'報告書（事業主控）'!AX68,FALSE)),"",VLOOKUP(E59,労務比率,'報告書（事業主控）'!AX68,FALSE))</f>
        <v/>
      </c>
      <c r="H59" s="104" t="str">
        <f>IF(ISERROR(VLOOKUP(E59,労務比率,'報告書（事業主控）'!AX68+1,FALSE)),"",VLOOKUP(E59,労務比率,'報告書（事業主控）'!AX68+1,FALSE))</f>
        <v/>
      </c>
      <c r="I59" s="104">
        <f>'報告書（事業主控）'!AH69</f>
        <v>0</v>
      </c>
      <c r="J59" s="104">
        <f>'報告書（事業主控）'!AH68</f>
        <v>0</v>
      </c>
      <c r="K59" s="104">
        <f>'報告書（事業主控）'!AN68</f>
        <v>0</v>
      </c>
      <c r="L59" s="104">
        <f t="shared" si="15"/>
        <v>0</v>
      </c>
      <c r="M59" s="104">
        <f t="shared" si="20"/>
        <v>0</v>
      </c>
      <c r="N59" s="104">
        <f t="shared" si="19"/>
        <v>0</v>
      </c>
      <c r="O59" s="104">
        <f t="shared" si="17"/>
        <v>0</v>
      </c>
      <c r="R59" s="104">
        <f>IF(AND(J59=0,C59&gt;=設定シート!E$85,C59&lt;=設定シート!G$85),1,0)</f>
        <v>0</v>
      </c>
    </row>
    <row r="60" spans="1:37" ht="15" customHeight="1">
      <c r="B60" s="104">
        <v>6</v>
      </c>
      <c r="C60" s="104" t="str">
        <f>'報告書（事業主控）'!AV70</f>
        <v/>
      </c>
      <c r="E60" s="104">
        <f>'報告書（事業主控）'!$F$78</f>
        <v>0</v>
      </c>
      <c r="F60" s="104" t="str">
        <f>'報告書（事業主控）'!AW70</f>
        <v>下</v>
      </c>
      <c r="G60" s="104" t="str">
        <f>IF(ISERROR(VLOOKUP(E60,労務比率,'報告書（事業主控）'!AX70,FALSE)),"",VLOOKUP(E60,労務比率,'報告書（事業主控）'!AX70,FALSE))</f>
        <v/>
      </c>
      <c r="H60" s="104" t="str">
        <f>IF(ISERROR(VLOOKUP(E60,労務比率,'報告書（事業主控）'!AX70+1,FALSE)),"",VLOOKUP(E60,労務比率,'報告書（事業主控）'!AX70+1,FALSE))</f>
        <v/>
      </c>
      <c r="I60" s="104">
        <f>'報告書（事業主控）'!AH71</f>
        <v>0</v>
      </c>
      <c r="J60" s="104">
        <f>'報告書（事業主控）'!AH70</f>
        <v>0</v>
      </c>
      <c r="K60" s="104">
        <f>'報告書（事業主控）'!AN70</f>
        <v>0</v>
      </c>
      <c r="L60" s="104">
        <f t="shared" si="15"/>
        <v>0</v>
      </c>
      <c r="M60" s="104">
        <f t="shared" si="20"/>
        <v>0</v>
      </c>
      <c r="N60" s="104">
        <f t="shared" si="19"/>
        <v>0</v>
      </c>
      <c r="O60" s="104">
        <f t="shared" si="17"/>
        <v>0</v>
      </c>
      <c r="R60" s="104">
        <f>IF(AND(J60=0,C60&gt;=設定シート!E$85,C60&lt;=設定シート!G$85),1,0)</f>
        <v>0</v>
      </c>
    </row>
    <row r="61" spans="1:37" ht="15" customHeight="1">
      <c r="B61" s="104">
        <v>7</v>
      </c>
      <c r="C61" s="104" t="str">
        <f>'報告書（事業主控）'!AV72</f>
        <v/>
      </c>
      <c r="E61" s="104">
        <f>'報告書（事業主控）'!$F$78</f>
        <v>0</v>
      </c>
      <c r="F61" s="104" t="str">
        <f>'報告書（事業主控）'!AW72</f>
        <v>下</v>
      </c>
      <c r="G61" s="104" t="str">
        <f>IF(ISERROR(VLOOKUP(E61,労務比率,'報告書（事業主控）'!AX72,FALSE)),"",VLOOKUP(E61,労務比率,'報告書（事業主控）'!AX72,FALSE))</f>
        <v/>
      </c>
      <c r="H61" s="104" t="str">
        <f>IF(ISERROR(VLOOKUP(E61,労務比率,'報告書（事業主控）'!AX72+1,FALSE)),"",VLOOKUP(E61,労務比率,'報告書（事業主控）'!AX72+1,FALSE))</f>
        <v/>
      </c>
      <c r="I61" s="104">
        <f>'報告書（事業主控）'!AH73</f>
        <v>0</v>
      </c>
      <c r="J61" s="104">
        <f>'報告書（事業主控）'!AH72</f>
        <v>0</v>
      </c>
      <c r="K61" s="104">
        <f>'報告書（事業主控）'!AN72</f>
        <v>0</v>
      </c>
      <c r="L61" s="104">
        <f t="shared" si="15"/>
        <v>0</v>
      </c>
      <c r="M61" s="104">
        <f t="shared" si="20"/>
        <v>0</v>
      </c>
      <c r="N61" s="104">
        <f t="shared" si="19"/>
        <v>0</v>
      </c>
      <c r="O61" s="104">
        <f t="shared" si="17"/>
        <v>0</v>
      </c>
      <c r="R61" s="104">
        <f>IF(AND(J61=0,C61&gt;=設定シート!E$85,C61&lt;=設定シート!G$85),1,0)</f>
        <v>0</v>
      </c>
    </row>
    <row r="62" spans="1:37" ht="15" customHeight="1">
      <c r="B62" s="104">
        <v>8</v>
      </c>
      <c r="C62" s="104" t="str">
        <f>'報告書（事業主控）'!AV74</f>
        <v/>
      </c>
      <c r="E62" s="104">
        <f>'報告書（事業主控）'!$F$78</f>
        <v>0</v>
      </c>
      <c r="F62" s="104" t="str">
        <f>'報告書（事業主控）'!AW74</f>
        <v>下</v>
      </c>
      <c r="G62" s="104" t="str">
        <f>IF(ISERROR(VLOOKUP(E62,労務比率,'報告書（事業主控）'!AX74,FALSE)),"",VLOOKUP(E62,労務比率,'報告書（事業主控）'!AX74,FALSE))</f>
        <v/>
      </c>
      <c r="H62" s="104" t="str">
        <f>IF(ISERROR(VLOOKUP(E62,労務比率,'報告書（事業主控）'!AX74+1,FALSE)),"",VLOOKUP(E62,労務比率,'報告書（事業主控）'!AX74+1,FALSE))</f>
        <v/>
      </c>
      <c r="I62" s="104">
        <f>'報告書（事業主控）'!AH75</f>
        <v>0</v>
      </c>
      <c r="J62" s="104">
        <f>'報告書（事業主控）'!AH74</f>
        <v>0</v>
      </c>
      <c r="K62" s="104">
        <f>'報告書（事業主控）'!AN74</f>
        <v>0</v>
      </c>
      <c r="L62" s="104">
        <f t="shared" si="15"/>
        <v>0</v>
      </c>
      <c r="M62" s="104">
        <f t="shared" si="20"/>
        <v>0</v>
      </c>
      <c r="N62" s="104">
        <f t="shared" si="19"/>
        <v>0</v>
      </c>
      <c r="O62" s="104">
        <f t="shared" si="17"/>
        <v>0</v>
      </c>
      <c r="R62" s="104">
        <f>IF(AND(J62=0,C62&gt;=設定シート!E$85,C62&lt;=設定シート!G$85),1,0)</f>
        <v>0</v>
      </c>
    </row>
    <row r="63" spans="1:37" ht="15" customHeight="1">
      <c r="B63" s="104">
        <v>9</v>
      </c>
      <c r="C63" s="104" t="str">
        <f>'報告書（事業主控）'!AV76</f>
        <v/>
      </c>
      <c r="E63" s="104">
        <f>'報告書（事業主控）'!$F$78</f>
        <v>0</v>
      </c>
      <c r="F63" s="104" t="str">
        <f>'報告書（事業主控）'!AW76</f>
        <v>下</v>
      </c>
      <c r="G63" s="104" t="str">
        <f>IF(ISERROR(VLOOKUP(E63,労務比率,'報告書（事業主控）'!AX76,FALSE)),"",VLOOKUP(E63,労務比率,'報告書（事業主控）'!AX76,FALSE))</f>
        <v/>
      </c>
      <c r="H63" s="104" t="str">
        <f>IF(ISERROR(VLOOKUP(E63,労務比率,'報告書（事業主控）'!AX76+1,FALSE)),"",VLOOKUP(E63,労務比率,'報告書（事業主控）'!AX76+1,FALSE))</f>
        <v/>
      </c>
      <c r="I63" s="104">
        <f>'報告書（事業主控）'!AH77</f>
        <v>0</v>
      </c>
      <c r="J63" s="104">
        <f>'報告書（事業主控）'!AH76</f>
        <v>0</v>
      </c>
      <c r="K63" s="104">
        <f>'報告書（事業主控）'!AN76</f>
        <v>0</v>
      </c>
      <c r="L63" s="104">
        <f t="shared" si="15"/>
        <v>0</v>
      </c>
      <c r="M63" s="104">
        <f t="shared" si="20"/>
        <v>0</v>
      </c>
      <c r="N63" s="104">
        <f t="shared" si="19"/>
        <v>0</v>
      </c>
      <c r="O63" s="104">
        <f t="shared" si="17"/>
        <v>0</v>
      </c>
      <c r="R63" s="104">
        <f>IF(AND(J63=0,C63&gt;=設定シート!E$85,C63&lt;=設定シート!G$85),1,0)</f>
        <v>0</v>
      </c>
    </row>
    <row r="64" spans="1:37" ht="15" customHeight="1">
      <c r="A64" s="104">
        <v>3</v>
      </c>
      <c r="B64" s="104">
        <v>1</v>
      </c>
      <c r="C64" s="104" t="e">
        <f>'報告書（事業主控）'!#REF!</f>
        <v>#REF!</v>
      </c>
      <c r="E64" s="104" t="e">
        <f>'報告書（事業主控）'!#REF!</f>
        <v>#REF!</v>
      </c>
      <c r="F64" s="104" t="e">
        <f>'報告書（事業主控）'!#REF!</f>
        <v>#REF!</v>
      </c>
      <c r="G64" s="104" t="str">
        <f>IF(ISERROR(VLOOKUP(E64,労務比率,'報告書（事業主控）'!#REF!,FALSE)),"",VLOOKUP(E64,労務比率,'報告書（事業主控）'!#REF!,FALSE))</f>
        <v/>
      </c>
      <c r="H64" s="104" t="str">
        <f>IF(ISERROR(VLOOKUP(E64,労務比率,'報告書（事業主控）'!#REF!+1,FALSE)),"",VLOOKUP(E64,労務比率,'報告書（事業主控）'!#REF!+1,FALSE))</f>
        <v/>
      </c>
      <c r="I64" s="104" t="e">
        <f>'報告書（事業主控）'!#REF!</f>
        <v>#REF!</v>
      </c>
      <c r="J64" s="104" t="e">
        <f>'報告書（事業主控）'!#REF!</f>
        <v>#REF!</v>
      </c>
      <c r="K64" s="104" t="e">
        <f>'報告書（事業主控）'!#REF!</f>
        <v>#REF!</v>
      </c>
      <c r="L64" s="104">
        <f t="shared" si="15"/>
        <v>0</v>
      </c>
      <c r="M64" s="104">
        <f t="shared" si="20"/>
        <v>0</v>
      </c>
      <c r="N64" s="104" t="e">
        <f t="shared" si="19"/>
        <v>#REF!</v>
      </c>
      <c r="O64" s="104" t="e">
        <f t="shared" si="17"/>
        <v>#REF!</v>
      </c>
      <c r="P64" s="104">
        <f>INT(SUMIF(O64:O72,0,I64:I72)*105/108)</f>
        <v>0</v>
      </c>
      <c r="Q64" s="104">
        <f>INT(P64*IF(COUNTIF(R64:R72,1)=0,0,SUMIF(R64:R72,1,G64:G72)/COUNTIF(R64:R72,1))/100)</f>
        <v>0</v>
      </c>
      <c r="R64" s="104" t="e">
        <f>IF(AND(J64=0,C64&gt;=設定シート!E$85,C64&lt;=設定シート!G$85),1,0)</f>
        <v>#REF!</v>
      </c>
    </row>
    <row r="65" spans="1:18" ht="15" customHeight="1">
      <c r="B65" s="104">
        <v>2</v>
      </c>
      <c r="C65" s="104" t="e">
        <f>'報告書（事業主控）'!#REF!</f>
        <v>#REF!</v>
      </c>
      <c r="E65" s="104" t="e">
        <f>'報告書（事業主控）'!#REF!</f>
        <v>#REF!</v>
      </c>
      <c r="F65" s="104" t="e">
        <f>'報告書（事業主控）'!#REF!</f>
        <v>#REF!</v>
      </c>
      <c r="G65" s="104" t="str">
        <f>IF(ISERROR(VLOOKUP(E65,労務比率,'報告書（事業主控）'!#REF!,FALSE)),"",VLOOKUP(E65,労務比率,'報告書（事業主控）'!#REF!,FALSE))</f>
        <v/>
      </c>
      <c r="H65" s="104" t="str">
        <f>IF(ISERROR(VLOOKUP(E65,労務比率,'報告書（事業主控）'!#REF!+1,FALSE)),"",VLOOKUP(E65,労務比率,'報告書（事業主控）'!#REF!+1,FALSE))</f>
        <v/>
      </c>
      <c r="I65" s="104" t="e">
        <f>'報告書（事業主控）'!#REF!</f>
        <v>#REF!</v>
      </c>
      <c r="J65" s="104" t="e">
        <f>'報告書（事業主控）'!#REF!</f>
        <v>#REF!</v>
      </c>
      <c r="K65" s="104" t="e">
        <f>'報告書（事業主控）'!#REF!</f>
        <v>#REF!</v>
      </c>
      <c r="L65" s="104">
        <f t="shared" si="15"/>
        <v>0</v>
      </c>
      <c r="M65" s="104">
        <f t="shared" si="20"/>
        <v>0</v>
      </c>
      <c r="N65" s="104" t="e">
        <f t="shared" si="19"/>
        <v>#REF!</v>
      </c>
      <c r="O65" s="104" t="e">
        <f t="shared" si="17"/>
        <v>#REF!</v>
      </c>
      <c r="R65" s="104" t="e">
        <f>IF(AND(J65=0,C65&gt;=設定シート!E$85,C65&lt;=設定シート!G$85),1,0)</f>
        <v>#REF!</v>
      </c>
    </row>
    <row r="66" spans="1:18" ht="15" customHeight="1">
      <c r="B66" s="104">
        <v>3</v>
      </c>
      <c r="C66" s="104" t="e">
        <f>'報告書（事業主控）'!#REF!</f>
        <v>#REF!</v>
      </c>
      <c r="E66" s="104" t="e">
        <f>'報告書（事業主控）'!#REF!</f>
        <v>#REF!</v>
      </c>
      <c r="F66" s="104" t="e">
        <f>'報告書（事業主控）'!#REF!</f>
        <v>#REF!</v>
      </c>
      <c r="G66" s="104" t="str">
        <f>IF(ISERROR(VLOOKUP(E66,労務比率,'報告書（事業主控）'!#REF!,FALSE)),"",VLOOKUP(E66,労務比率,'報告書（事業主控）'!#REF!,FALSE))</f>
        <v/>
      </c>
      <c r="H66" s="104" t="str">
        <f>IF(ISERROR(VLOOKUP(E66,労務比率,'報告書（事業主控）'!#REF!+1,FALSE)),"",VLOOKUP(E66,労務比率,'報告書（事業主控）'!#REF!+1,FALSE))</f>
        <v/>
      </c>
      <c r="I66" s="104" t="e">
        <f>'報告書（事業主控）'!#REF!</f>
        <v>#REF!</v>
      </c>
      <c r="J66" s="104" t="e">
        <f>'報告書（事業主控）'!#REF!</f>
        <v>#REF!</v>
      </c>
      <c r="K66" s="104" t="e">
        <f>'報告書（事業主控）'!#REF!</f>
        <v>#REF!</v>
      </c>
      <c r="L66" s="104">
        <f t="shared" si="15"/>
        <v>0</v>
      </c>
      <c r="M66" s="104">
        <f t="shared" si="20"/>
        <v>0</v>
      </c>
      <c r="N66" s="104" t="e">
        <f t="shared" si="19"/>
        <v>#REF!</v>
      </c>
      <c r="O66" s="104" t="e">
        <f t="shared" ref="O66:O73" si="21">IF(I66=N66,IF(ISERROR(ROUNDDOWN(I66*G66/100,0)+K66),0,ROUNDDOWN(I66*G66/100,0)+K66),0)</f>
        <v>#REF!</v>
      </c>
      <c r="R66" s="104" t="e">
        <f>IF(AND(J66=0,C66&gt;=設定シート!E$85,C66&lt;=設定シート!G$85),1,0)</f>
        <v>#REF!</v>
      </c>
    </row>
    <row r="67" spans="1:18" ht="15" customHeight="1">
      <c r="B67" s="104">
        <v>4</v>
      </c>
      <c r="C67" s="104" t="e">
        <f>'報告書（事業主控）'!#REF!</f>
        <v>#REF!</v>
      </c>
      <c r="E67" s="104" t="e">
        <f>'報告書（事業主控）'!#REF!</f>
        <v>#REF!</v>
      </c>
      <c r="F67" s="104" t="e">
        <f>'報告書（事業主控）'!#REF!</f>
        <v>#REF!</v>
      </c>
      <c r="G67" s="104" t="str">
        <f>IF(ISERROR(VLOOKUP(E67,労務比率,'報告書（事業主控）'!#REF!,FALSE)),"",VLOOKUP(E67,労務比率,'報告書（事業主控）'!#REF!,FALSE))</f>
        <v/>
      </c>
      <c r="H67" s="104" t="str">
        <f>IF(ISERROR(VLOOKUP(E67,労務比率,'報告書（事業主控）'!#REF!+1,FALSE)),"",VLOOKUP(E67,労務比率,'報告書（事業主控）'!#REF!+1,FALSE))</f>
        <v/>
      </c>
      <c r="I67" s="104" t="e">
        <f>'報告書（事業主控）'!#REF!</f>
        <v>#REF!</v>
      </c>
      <c r="J67" s="104" t="e">
        <f>'報告書（事業主控）'!#REF!</f>
        <v>#REF!</v>
      </c>
      <c r="K67" s="104" t="e">
        <f>'報告書（事業主控）'!#REF!</f>
        <v>#REF!</v>
      </c>
      <c r="L67" s="104">
        <f t="shared" si="15"/>
        <v>0</v>
      </c>
      <c r="M67" s="104">
        <f t="shared" si="20"/>
        <v>0</v>
      </c>
      <c r="N67" s="104" t="e">
        <f t="shared" si="19"/>
        <v>#REF!</v>
      </c>
      <c r="O67" s="104" t="e">
        <f t="shared" si="21"/>
        <v>#REF!</v>
      </c>
      <c r="R67" s="104" t="e">
        <f>IF(AND(J67=0,C67&gt;=設定シート!E$85,C67&lt;=設定シート!G$85),1,0)</f>
        <v>#REF!</v>
      </c>
    </row>
    <row r="68" spans="1:18" ht="15" customHeight="1">
      <c r="B68" s="104">
        <v>5</v>
      </c>
      <c r="C68" s="104" t="e">
        <f>'報告書（事業主控）'!#REF!</f>
        <v>#REF!</v>
      </c>
      <c r="E68" s="104" t="e">
        <f>'報告書（事業主控）'!#REF!</f>
        <v>#REF!</v>
      </c>
      <c r="F68" s="104" t="e">
        <f>'報告書（事業主控）'!#REF!</f>
        <v>#REF!</v>
      </c>
      <c r="G68" s="104" t="str">
        <f>IF(ISERROR(VLOOKUP(E68,労務比率,'報告書（事業主控）'!#REF!,FALSE)),"",VLOOKUP(E68,労務比率,'報告書（事業主控）'!#REF!,FALSE))</f>
        <v/>
      </c>
      <c r="H68" s="104" t="str">
        <f>IF(ISERROR(VLOOKUP(E68,労務比率,'報告書（事業主控）'!#REF!+1,FALSE)),"",VLOOKUP(E68,労務比率,'報告書（事業主控）'!#REF!+1,FALSE))</f>
        <v/>
      </c>
      <c r="I68" s="104" t="e">
        <f>'報告書（事業主控）'!#REF!</f>
        <v>#REF!</v>
      </c>
      <c r="J68" s="104" t="e">
        <f>'報告書（事業主控）'!#REF!</f>
        <v>#REF!</v>
      </c>
      <c r="K68" s="104" t="e">
        <f>'報告書（事業主控）'!#REF!</f>
        <v>#REF!</v>
      </c>
      <c r="L68" s="104">
        <f t="shared" si="15"/>
        <v>0</v>
      </c>
      <c r="M68" s="104">
        <f t="shared" si="20"/>
        <v>0</v>
      </c>
      <c r="N68" s="104" t="e">
        <f t="shared" si="19"/>
        <v>#REF!</v>
      </c>
      <c r="O68" s="104" t="e">
        <f t="shared" si="21"/>
        <v>#REF!</v>
      </c>
      <c r="R68" s="104" t="e">
        <f>IF(AND(J68=0,C68&gt;=設定シート!E$85,C68&lt;=設定シート!G$85),1,0)</f>
        <v>#REF!</v>
      </c>
    </row>
    <row r="69" spans="1:18" ht="15" customHeight="1">
      <c r="B69" s="104">
        <v>6</v>
      </c>
      <c r="C69" s="104" t="e">
        <f>'報告書（事業主控）'!#REF!</f>
        <v>#REF!</v>
      </c>
      <c r="E69" s="104" t="e">
        <f>'報告書（事業主控）'!#REF!</f>
        <v>#REF!</v>
      </c>
      <c r="F69" s="104" t="e">
        <f>'報告書（事業主控）'!#REF!</f>
        <v>#REF!</v>
      </c>
      <c r="G69" s="104" t="str">
        <f>IF(ISERROR(VLOOKUP(E69,労務比率,'報告書（事業主控）'!#REF!,FALSE)),"",VLOOKUP(E69,労務比率,'報告書（事業主控）'!#REF!,FALSE))</f>
        <v/>
      </c>
      <c r="H69" s="104" t="str">
        <f>IF(ISERROR(VLOOKUP(E69,労務比率,'報告書（事業主控）'!#REF!+1,FALSE)),"",VLOOKUP(E69,労務比率,'報告書（事業主控）'!#REF!+1,FALSE))</f>
        <v/>
      </c>
      <c r="I69" s="104" t="e">
        <f>'報告書（事業主控）'!#REF!</f>
        <v>#REF!</v>
      </c>
      <c r="J69" s="104" t="e">
        <f>'報告書（事業主控）'!#REF!</f>
        <v>#REF!</v>
      </c>
      <c r="K69" s="104" t="e">
        <f>'報告書（事業主控）'!#REF!</f>
        <v>#REF!</v>
      </c>
      <c r="L69" s="104">
        <f t="shared" si="15"/>
        <v>0</v>
      </c>
      <c r="M69" s="104">
        <f t="shared" si="20"/>
        <v>0</v>
      </c>
      <c r="N69" s="104" t="e">
        <f t="shared" si="19"/>
        <v>#REF!</v>
      </c>
      <c r="O69" s="104" t="e">
        <f t="shared" si="21"/>
        <v>#REF!</v>
      </c>
      <c r="R69" s="104" t="e">
        <f>IF(AND(J69=0,C69&gt;=設定シート!E$85,C69&lt;=設定シート!G$85),1,0)</f>
        <v>#REF!</v>
      </c>
    </row>
    <row r="70" spans="1:18" ht="15" customHeight="1">
      <c r="B70" s="104">
        <v>7</v>
      </c>
      <c r="C70" s="104" t="e">
        <f>'報告書（事業主控）'!#REF!</f>
        <v>#REF!</v>
      </c>
      <c r="E70" s="104" t="e">
        <f>'報告書（事業主控）'!#REF!</f>
        <v>#REF!</v>
      </c>
      <c r="F70" s="104" t="e">
        <f>'報告書（事業主控）'!#REF!</f>
        <v>#REF!</v>
      </c>
      <c r="G70" s="104" t="str">
        <f>IF(ISERROR(VLOOKUP(E70,労務比率,'報告書（事業主控）'!#REF!,FALSE)),"",VLOOKUP(E70,労務比率,'報告書（事業主控）'!#REF!,FALSE))</f>
        <v/>
      </c>
      <c r="H70" s="104" t="str">
        <f>IF(ISERROR(VLOOKUP(E70,労務比率,'報告書（事業主控）'!#REF!+1,FALSE)),"",VLOOKUP(E70,労務比率,'報告書（事業主控）'!#REF!+1,FALSE))</f>
        <v/>
      </c>
      <c r="I70" s="104" t="e">
        <f>'報告書（事業主控）'!#REF!</f>
        <v>#REF!</v>
      </c>
      <c r="J70" s="104" t="e">
        <f>'報告書（事業主控）'!#REF!</f>
        <v>#REF!</v>
      </c>
      <c r="K70" s="104" t="e">
        <f>'報告書（事業主控）'!#REF!</f>
        <v>#REF!</v>
      </c>
      <c r="L70" s="104">
        <f t="shared" si="15"/>
        <v>0</v>
      </c>
      <c r="M70" s="104">
        <f t="shared" si="20"/>
        <v>0</v>
      </c>
      <c r="N70" s="104" t="e">
        <f t="shared" si="19"/>
        <v>#REF!</v>
      </c>
      <c r="O70" s="104" t="e">
        <f t="shared" si="21"/>
        <v>#REF!</v>
      </c>
      <c r="R70" s="104" t="e">
        <f>IF(AND(J70=0,C70&gt;=設定シート!E$85,C70&lt;=設定シート!G$85),1,0)</f>
        <v>#REF!</v>
      </c>
    </row>
    <row r="71" spans="1:18" ht="15" customHeight="1">
      <c r="B71" s="104">
        <v>8</v>
      </c>
      <c r="C71" s="104" t="e">
        <f>'報告書（事業主控）'!#REF!</f>
        <v>#REF!</v>
      </c>
      <c r="E71" s="104" t="e">
        <f>'報告書（事業主控）'!#REF!</f>
        <v>#REF!</v>
      </c>
      <c r="F71" s="104" t="e">
        <f>'報告書（事業主控）'!#REF!</f>
        <v>#REF!</v>
      </c>
      <c r="G71" s="104" t="str">
        <f>IF(ISERROR(VLOOKUP(E71,労務比率,'報告書（事業主控）'!#REF!,FALSE)),"",VLOOKUP(E71,労務比率,'報告書（事業主控）'!#REF!,FALSE))</f>
        <v/>
      </c>
      <c r="H71" s="104" t="str">
        <f>IF(ISERROR(VLOOKUP(E71,労務比率,'報告書（事業主控）'!#REF!+1,FALSE)),"",VLOOKUP(E71,労務比率,'報告書（事業主控）'!#REF!+1,FALSE))</f>
        <v/>
      </c>
      <c r="I71" s="104" t="e">
        <f>'報告書（事業主控）'!#REF!</f>
        <v>#REF!</v>
      </c>
      <c r="J71" s="104" t="e">
        <f>'報告書（事業主控）'!#REF!</f>
        <v>#REF!</v>
      </c>
      <c r="K71" s="104" t="e">
        <f>'報告書（事業主控）'!#REF!</f>
        <v>#REF!</v>
      </c>
      <c r="L71" s="104">
        <f t="shared" si="15"/>
        <v>0</v>
      </c>
      <c r="M71" s="104">
        <f t="shared" si="20"/>
        <v>0</v>
      </c>
      <c r="N71" s="104" t="e">
        <f t="shared" si="19"/>
        <v>#REF!</v>
      </c>
      <c r="O71" s="104" t="e">
        <f t="shared" si="21"/>
        <v>#REF!</v>
      </c>
      <c r="R71" s="104" t="e">
        <f>IF(AND(J71=0,C71&gt;=設定シート!E$85,C71&lt;=設定シート!G$85),1,0)</f>
        <v>#REF!</v>
      </c>
    </row>
    <row r="72" spans="1:18" ht="15" customHeight="1">
      <c r="B72" s="104">
        <v>9</v>
      </c>
      <c r="C72" s="104" t="e">
        <f>'報告書（事業主控）'!#REF!</f>
        <v>#REF!</v>
      </c>
      <c r="E72" s="104" t="e">
        <f>'報告書（事業主控）'!#REF!</f>
        <v>#REF!</v>
      </c>
      <c r="F72" s="104" t="e">
        <f>'報告書（事業主控）'!#REF!</f>
        <v>#REF!</v>
      </c>
      <c r="G72" s="104" t="str">
        <f>IF(ISERROR(VLOOKUP(E72,労務比率,'報告書（事業主控）'!#REF!,FALSE)),"",VLOOKUP(E72,労務比率,'報告書（事業主控）'!#REF!,FALSE))</f>
        <v/>
      </c>
      <c r="H72" s="104" t="str">
        <f>IF(ISERROR(VLOOKUP(E72,労務比率,'報告書（事業主控）'!#REF!+1,FALSE)),"",VLOOKUP(E72,労務比率,'報告書（事業主控）'!#REF!+1,FALSE))</f>
        <v/>
      </c>
      <c r="I72" s="104" t="e">
        <f>'報告書（事業主控）'!#REF!</f>
        <v>#REF!</v>
      </c>
      <c r="J72" s="104" t="e">
        <f>'報告書（事業主控）'!#REF!</f>
        <v>#REF!</v>
      </c>
      <c r="K72" s="104" t="e">
        <f>'報告書（事業主控）'!#REF!</f>
        <v>#REF!</v>
      </c>
      <c r="L72" s="104">
        <f t="shared" si="15"/>
        <v>0</v>
      </c>
      <c r="M72" s="104">
        <f t="shared" si="20"/>
        <v>0</v>
      </c>
      <c r="N72" s="104" t="e">
        <f t="shared" si="19"/>
        <v>#REF!</v>
      </c>
      <c r="O72" s="104" t="e">
        <f t="shared" si="21"/>
        <v>#REF!</v>
      </c>
      <c r="R72" s="104" t="e">
        <f>IF(AND(J72=0,C72&gt;=設定シート!E$85,C72&lt;=設定シート!G$85),1,0)</f>
        <v>#REF!</v>
      </c>
    </row>
    <row r="73" spans="1:18" ht="15" customHeight="1">
      <c r="A73" s="104">
        <v>4</v>
      </c>
      <c r="B73" s="104">
        <v>1</v>
      </c>
      <c r="C73" s="104" t="e">
        <f>'報告書（事業主控）'!#REF!</f>
        <v>#REF!</v>
      </c>
      <c r="E73" s="104" t="e">
        <f>'報告書（事業主控）'!#REF!</f>
        <v>#REF!</v>
      </c>
      <c r="F73" s="104" t="e">
        <f>'報告書（事業主控）'!#REF!</f>
        <v>#REF!</v>
      </c>
      <c r="G73" s="104" t="str">
        <f>IF(ISERROR(VLOOKUP(E73,労務比率,'報告書（事業主控）'!#REF!,FALSE)),"",VLOOKUP(E73,労務比率,'報告書（事業主控）'!#REF!,FALSE))</f>
        <v/>
      </c>
      <c r="H73" s="104" t="str">
        <f>IF(ISERROR(VLOOKUP(E73,労務比率,'報告書（事業主控）'!#REF!+1,FALSE)),"",VLOOKUP(E73,労務比率,'報告書（事業主控）'!#REF!+1,FALSE))</f>
        <v/>
      </c>
      <c r="I73" s="104" t="e">
        <f>'報告書（事業主控）'!#REF!</f>
        <v>#REF!</v>
      </c>
      <c r="J73" s="104" t="e">
        <f>'報告書（事業主控）'!#REF!</f>
        <v>#REF!</v>
      </c>
      <c r="K73" s="104" t="e">
        <f>'報告書（事業主控）'!#REF!</f>
        <v>#REF!</v>
      </c>
      <c r="L73" s="104">
        <f t="shared" si="15"/>
        <v>0</v>
      </c>
      <c r="M73" s="104">
        <f t="shared" si="20"/>
        <v>0</v>
      </c>
      <c r="N73" s="104" t="e">
        <f t="shared" si="19"/>
        <v>#REF!</v>
      </c>
      <c r="O73" s="104" t="e">
        <f t="shared" si="21"/>
        <v>#REF!</v>
      </c>
      <c r="P73" s="104">
        <f>INT(SUMIF(O73:O81,0,I73:I81)*105/108)</f>
        <v>0</v>
      </c>
      <c r="Q73" s="104">
        <f>INT(P73*IF(COUNTIF(R73:R81,1)=0,0,SUMIF(R73:R81,1,G73:G81)/COUNTIF(R73:R81,1))/100)</f>
        <v>0</v>
      </c>
      <c r="R73" s="104" t="e">
        <f>IF(AND(J73=0,C73&gt;=設定シート!E$85,C73&lt;=設定シート!G$85),1,0)</f>
        <v>#REF!</v>
      </c>
    </row>
    <row r="74" spans="1:18" ht="15" customHeight="1">
      <c r="B74" s="104">
        <v>2</v>
      </c>
      <c r="C74" s="104" t="e">
        <f>'報告書（事業主控）'!#REF!</f>
        <v>#REF!</v>
      </c>
      <c r="E74" s="104" t="e">
        <f>'報告書（事業主控）'!#REF!</f>
        <v>#REF!</v>
      </c>
      <c r="F74" s="104" t="e">
        <f>'報告書（事業主控）'!#REF!</f>
        <v>#REF!</v>
      </c>
      <c r="G74" s="104" t="str">
        <f>IF(ISERROR(VLOOKUP(E74,労務比率,'報告書（事業主控）'!#REF!,FALSE)),"",VLOOKUP(E74,労務比率,'報告書（事業主控）'!#REF!,FALSE))</f>
        <v/>
      </c>
      <c r="H74" s="104" t="str">
        <f>IF(ISERROR(VLOOKUP(E74,労務比率,'報告書（事業主控）'!#REF!+1,FALSE)),"",VLOOKUP(E74,労務比率,'報告書（事業主控）'!#REF!+1,FALSE))</f>
        <v/>
      </c>
      <c r="I74" s="104" t="e">
        <f>'報告書（事業主控）'!#REF!</f>
        <v>#REF!</v>
      </c>
      <c r="J74" s="104" t="e">
        <f>'報告書（事業主控）'!#REF!</f>
        <v>#REF!</v>
      </c>
      <c r="K74" s="104" t="e">
        <f>'報告書（事業主控）'!#REF!</f>
        <v>#REF!</v>
      </c>
      <c r="L74" s="104">
        <f t="shared" si="15"/>
        <v>0</v>
      </c>
      <c r="M74" s="104">
        <f t="shared" si="20"/>
        <v>0</v>
      </c>
      <c r="N74" s="104" t="e">
        <f t="shared" si="19"/>
        <v>#REF!</v>
      </c>
      <c r="O74" s="104" t="e">
        <f t="shared" ref="O74:O84" si="22">IF(I74=N74,IF(ISERROR(ROUNDDOWN(I74*G74/100,0)+K74),0,ROUNDDOWN(I74*G74/100,0)+K74),0)</f>
        <v>#REF!</v>
      </c>
      <c r="R74" s="104" t="e">
        <f>IF(AND(J74=0,C74&gt;=設定シート!E$85,C74&lt;=設定シート!G$85),1,0)</f>
        <v>#REF!</v>
      </c>
    </row>
    <row r="75" spans="1:18" ht="15" customHeight="1">
      <c r="B75" s="104">
        <v>3</v>
      </c>
      <c r="C75" s="104" t="e">
        <f>'報告書（事業主控）'!#REF!</f>
        <v>#REF!</v>
      </c>
      <c r="E75" s="104" t="e">
        <f>'報告書（事業主控）'!#REF!</f>
        <v>#REF!</v>
      </c>
      <c r="F75" s="104" t="e">
        <f>'報告書（事業主控）'!#REF!</f>
        <v>#REF!</v>
      </c>
      <c r="G75" s="104" t="str">
        <f>IF(ISERROR(VLOOKUP(E75,労務比率,'報告書（事業主控）'!#REF!,FALSE)),"",VLOOKUP(E75,労務比率,'報告書（事業主控）'!#REF!,FALSE))</f>
        <v/>
      </c>
      <c r="H75" s="104" t="str">
        <f>IF(ISERROR(VLOOKUP(E75,労務比率,'報告書（事業主控）'!#REF!+1,FALSE)),"",VLOOKUP(E75,労務比率,'報告書（事業主控）'!#REF!+1,FALSE))</f>
        <v/>
      </c>
      <c r="I75" s="104" t="e">
        <f>'報告書（事業主控）'!#REF!</f>
        <v>#REF!</v>
      </c>
      <c r="J75" s="104" t="e">
        <f>'報告書（事業主控）'!#REF!</f>
        <v>#REF!</v>
      </c>
      <c r="K75" s="104" t="e">
        <f>'報告書（事業主控）'!#REF!</f>
        <v>#REF!</v>
      </c>
      <c r="L75" s="104">
        <f t="shared" si="15"/>
        <v>0</v>
      </c>
      <c r="M75" s="104">
        <f t="shared" si="20"/>
        <v>0</v>
      </c>
      <c r="N75" s="104" t="e">
        <f t="shared" si="19"/>
        <v>#REF!</v>
      </c>
      <c r="O75" s="104" t="e">
        <f t="shared" si="22"/>
        <v>#REF!</v>
      </c>
      <c r="R75" s="104" t="e">
        <f>IF(AND(J75=0,C75&gt;=設定シート!E$85,C75&lt;=設定シート!G$85),1,0)</f>
        <v>#REF!</v>
      </c>
    </row>
    <row r="76" spans="1:18" ht="15" customHeight="1">
      <c r="B76" s="104">
        <v>4</v>
      </c>
      <c r="C76" s="104" t="e">
        <f>'報告書（事業主控）'!#REF!</f>
        <v>#REF!</v>
      </c>
      <c r="E76" s="104" t="e">
        <f>'報告書（事業主控）'!#REF!</f>
        <v>#REF!</v>
      </c>
      <c r="F76" s="104" t="e">
        <f>'報告書（事業主控）'!#REF!</f>
        <v>#REF!</v>
      </c>
      <c r="G76" s="104" t="str">
        <f>IF(ISERROR(VLOOKUP(E76,労務比率,'報告書（事業主控）'!#REF!,FALSE)),"",VLOOKUP(E76,労務比率,'報告書（事業主控）'!#REF!,FALSE))</f>
        <v/>
      </c>
      <c r="H76" s="104" t="str">
        <f>IF(ISERROR(VLOOKUP(E76,労務比率,'報告書（事業主控）'!#REF!+1,FALSE)),"",VLOOKUP(E76,労務比率,'報告書（事業主控）'!#REF!+1,FALSE))</f>
        <v/>
      </c>
      <c r="I76" s="104" t="e">
        <f>'報告書（事業主控）'!#REF!</f>
        <v>#REF!</v>
      </c>
      <c r="J76" s="104" t="e">
        <f>'報告書（事業主控）'!#REF!</f>
        <v>#REF!</v>
      </c>
      <c r="K76" s="104" t="e">
        <f>'報告書（事業主控）'!#REF!</f>
        <v>#REF!</v>
      </c>
      <c r="L76" s="104">
        <f t="shared" si="15"/>
        <v>0</v>
      </c>
      <c r="M76" s="104">
        <f t="shared" si="20"/>
        <v>0</v>
      </c>
      <c r="N76" s="104" t="e">
        <f t="shared" si="19"/>
        <v>#REF!</v>
      </c>
      <c r="O76" s="104" t="e">
        <f t="shared" si="22"/>
        <v>#REF!</v>
      </c>
      <c r="R76" s="104" t="e">
        <f>IF(AND(J76=0,C76&gt;=設定シート!E$85,C76&lt;=設定シート!G$85),1,0)</f>
        <v>#REF!</v>
      </c>
    </row>
    <row r="77" spans="1:18" ht="15" customHeight="1">
      <c r="B77" s="104">
        <v>5</v>
      </c>
      <c r="C77" s="104" t="e">
        <f>'報告書（事業主控）'!#REF!</f>
        <v>#REF!</v>
      </c>
      <c r="E77" s="104" t="e">
        <f>'報告書（事業主控）'!#REF!</f>
        <v>#REF!</v>
      </c>
      <c r="F77" s="104" t="e">
        <f>'報告書（事業主控）'!#REF!</f>
        <v>#REF!</v>
      </c>
      <c r="G77" s="104" t="str">
        <f>IF(ISERROR(VLOOKUP(E77,労務比率,'報告書（事業主控）'!#REF!,FALSE)),"",VLOOKUP(E77,労務比率,'報告書（事業主控）'!#REF!,FALSE))</f>
        <v/>
      </c>
      <c r="H77" s="104" t="str">
        <f>IF(ISERROR(VLOOKUP(E77,労務比率,'報告書（事業主控）'!#REF!+1,FALSE)),"",VLOOKUP(E77,労務比率,'報告書（事業主控）'!#REF!+1,FALSE))</f>
        <v/>
      </c>
      <c r="I77" s="104" t="e">
        <f>'報告書（事業主控）'!#REF!</f>
        <v>#REF!</v>
      </c>
      <c r="J77" s="104" t="e">
        <f>'報告書（事業主控）'!#REF!</f>
        <v>#REF!</v>
      </c>
      <c r="K77" s="104" t="e">
        <f>'報告書（事業主控）'!#REF!</f>
        <v>#REF!</v>
      </c>
      <c r="L77" s="104">
        <f t="shared" si="15"/>
        <v>0</v>
      </c>
      <c r="M77" s="104">
        <f t="shared" si="20"/>
        <v>0</v>
      </c>
      <c r="N77" s="104" t="e">
        <f t="shared" si="19"/>
        <v>#REF!</v>
      </c>
      <c r="O77" s="104" t="e">
        <f t="shared" si="22"/>
        <v>#REF!</v>
      </c>
      <c r="R77" s="104" t="e">
        <f>IF(AND(J77=0,C77&gt;=設定シート!E$85,C77&lt;=設定シート!G$85),1,0)</f>
        <v>#REF!</v>
      </c>
    </row>
    <row r="78" spans="1:18" ht="15" customHeight="1">
      <c r="B78" s="104">
        <v>6</v>
      </c>
      <c r="C78" s="104" t="e">
        <f>'報告書（事業主控）'!#REF!</f>
        <v>#REF!</v>
      </c>
      <c r="E78" s="104" t="e">
        <f>'報告書（事業主控）'!#REF!</f>
        <v>#REF!</v>
      </c>
      <c r="F78" s="104" t="e">
        <f>'報告書（事業主控）'!#REF!</f>
        <v>#REF!</v>
      </c>
      <c r="G78" s="104" t="str">
        <f>IF(ISERROR(VLOOKUP(E78,労務比率,'報告書（事業主控）'!#REF!,FALSE)),"",VLOOKUP(E78,労務比率,'報告書（事業主控）'!#REF!,FALSE))</f>
        <v/>
      </c>
      <c r="H78" s="104" t="str">
        <f>IF(ISERROR(VLOOKUP(E78,労務比率,'報告書（事業主控）'!#REF!+1,FALSE)),"",VLOOKUP(E78,労務比率,'報告書（事業主控）'!#REF!+1,FALSE))</f>
        <v/>
      </c>
      <c r="I78" s="104" t="e">
        <f>'報告書（事業主控）'!#REF!</f>
        <v>#REF!</v>
      </c>
      <c r="J78" s="104" t="e">
        <f>'報告書（事業主控）'!#REF!</f>
        <v>#REF!</v>
      </c>
      <c r="K78" s="104" t="e">
        <f>'報告書（事業主控）'!#REF!</f>
        <v>#REF!</v>
      </c>
      <c r="L78" s="104">
        <f t="shared" si="15"/>
        <v>0</v>
      </c>
      <c r="M78" s="104">
        <f t="shared" si="20"/>
        <v>0</v>
      </c>
      <c r="N78" s="104" t="e">
        <f t="shared" si="19"/>
        <v>#REF!</v>
      </c>
      <c r="O78" s="104" t="e">
        <f t="shared" si="22"/>
        <v>#REF!</v>
      </c>
      <c r="R78" s="104" t="e">
        <f>IF(AND(J78=0,C78&gt;=設定シート!E$85,C78&lt;=設定シート!G$85),1,0)</f>
        <v>#REF!</v>
      </c>
    </row>
    <row r="79" spans="1:18" ht="15" customHeight="1">
      <c r="B79" s="104">
        <v>7</v>
      </c>
      <c r="C79" s="104" t="e">
        <f>'報告書（事業主控）'!#REF!</f>
        <v>#REF!</v>
      </c>
      <c r="E79" s="104" t="e">
        <f>'報告書（事業主控）'!#REF!</f>
        <v>#REF!</v>
      </c>
      <c r="F79" s="104" t="e">
        <f>'報告書（事業主控）'!#REF!</f>
        <v>#REF!</v>
      </c>
      <c r="G79" s="104" t="str">
        <f>IF(ISERROR(VLOOKUP(E79,労務比率,'報告書（事業主控）'!#REF!,FALSE)),"",VLOOKUP(E79,労務比率,'報告書（事業主控）'!#REF!,FALSE))</f>
        <v/>
      </c>
      <c r="H79" s="104" t="str">
        <f>IF(ISERROR(VLOOKUP(E79,労務比率,'報告書（事業主控）'!#REF!+1,FALSE)),"",VLOOKUP(E79,労務比率,'報告書（事業主控）'!#REF!+1,FALSE))</f>
        <v/>
      </c>
      <c r="I79" s="104" t="e">
        <f>'報告書（事業主控）'!#REF!</f>
        <v>#REF!</v>
      </c>
      <c r="J79" s="104" t="e">
        <f>'報告書（事業主控）'!#REF!</f>
        <v>#REF!</v>
      </c>
      <c r="K79" s="104" t="e">
        <f>'報告書（事業主控）'!#REF!</f>
        <v>#REF!</v>
      </c>
      <c r="L79" s="104">
        <f t="shared" si="15"/>
        <v>0</v>
      </c>
      <c r="M79" s="104">
        <f t="shared" si="20"/>
        <v>0</v>
      </c>
      <c r="N79" s="104" t="e">
        <f t="shared" si="19"/>
        <v>#REF!</v>
      </c>
      <c r="O79" s="104" t="e">
        <f t="shared" si="22"/>
        <v>#REF!</v>
      </c>
      <c r="R79" s="104" t="e">
        <f>IF(AND(J79=0,C79&gt;=設定シート!E$85,C79&lt;=設定シート!G$85),1,0)</f>
        <v>#REF!</v>
      </c>
    </row>
    <row r="80" spans="1:18" ht="15" customHeight="1">
      <c r="B80" s="104">
        <v>8</v>
      </c>
      <c r="C80" s="104" t="e">
        <f>'報告書（事業主控）'!#REF!</f>
        <v>#REF!</v>
      </c>
      <c r="E80" s="104" t="e">
        <f>'報告書（事業主控）'!#REF!</f>
        <v>#REF!</v>
      </c>
      <c r="F80" s="104" t="e">
        <f>'報告書（事業主控）'!#REF!</f>
        <v>#REF!</v>
      </c>
      <c r="G80" s="104" t="str">
        <f>IF(ISERROR(VLOOKUP(E80,労務比率,'報告書（事業主控）'!#REF!,FALSE)),"",VLOOKUP(E80,労務比率,'報告書（事業主控）'!#REF!,FALSE))</f>
        <v/>
      </c>
      <c r="H80" s="104" t="str">
        <f>IF(ISERROR(VLOOKUP(E80,労務比率,'報告書（事業主控）'!#REF!+1,FALSE)),"",VLOOKUP(E80,労務比率,'報告書（事業主控）'!#REF!+1,FALSE))</f>
        <v/>
      </c>
      <c r="I80" s="104" t="e">
        <f>'報告書（事業主控）'!#REF!</f>
        <v>#REF!</v>
      </c>
      <c r="J80" s="104" t="e">
        <f>'報告書（事業主控）'!#REF!</f>
        <v>#REF!</v>
      </c>
      <c r="K80" s="104" t="e">
        <f>'報告書（事業主控）'!#REF!</f>
        <v>#REF!</v>
      </c>
      <c r="L80" s="104">
        <f t="shared" si="15"/>
        <v>0</v>
      </c>
      <c r="M80" s="104">
        <f t="shared" si="20"/>
        <v>0</v>
      </c>
      <c r="N80" s="104" t="e">
        <f t="shared" si="19"/>
        <v>#REF!</v>
      </c>
      <c r="O80" s="104" t="e">
        <f t="shared" si="22"/>
        <v>#REF!</v>
      </c>
      <c r="R80" s="104" t="e">
        <f>IF(AND(J80=0,C80&gt;=設定シート!E$85,C80&lt;=設定シート!G$85),1,0)</f>
        <v>#REF!</v>
      </c>
    </row>
    <row r="81" spans="1:18" ht="15" customHeight="1">
      <c r="B81" s="104">
        <v>9</v>
      </c>
      <c r="C81" s="104" t="e">
        <f>'報告書（事業主控）'!#REF!</f>
        <v>#REF!</v>
      </c>
      <c r="E81" s="104" t="e">
        <f>'報告書（事業主控）'!#REF!</f>
        <v>#REF!</v>
      </c>
      <c r="F81" s="104" t="e">
        <f>'報告書（事業主控）'!#REF!</f>
        <v>#REF!</v>
      </c>
      <c r="G81" s="104" t="str">
        <f>IF(ISERROR(VLOOKUP(E81,労務比率,'報告書（事業主控）'!#REF!,FALSE)),"",VLOOKUP(E81,労務比率,'報告書（事業主控）'!#REF!,FALSE))</f>
        <v/>
      </c>
      <c r="H81" s="104" t="str">
        <f>IF(ISERROR(VLOOKUP(E81,労務比率,'報告書（事業主控）'!#REF!+1,FALSE)),"",VLOOKUP(E81,労務比率,'報告書（事業主控）'!#REF!+1,FALSE))</f>
        <v/>
      </c>
      <c r="I81" s="104" t="e">
        <f>'報告書（事業主控）'!#REF!</f>
        <v>#REF!</v>
      </c>
      <c r="J81" s="104" t="e">
        <f>'報告書（事業主控）'!#REF!</f>
        <v>#REF!</v>
      </c>
      <c r="K81" s="104" t="e">
        <f>'報告書（事業主控）'!#REF!</f>
        <v>#REF!</v>
      </c>
      <c r="L81" s="104">
        <f t="shared" si="15"/>
        <v>0</v>
      </c>
      <c r="M81" s="104">
        <f t="shared" si="20"/>
        <v>0</v>
      </c>
      <c r="N81" s="104" t="e">
        <f t="shared" si="19"/>
        <v>#REF!</v>
      </c>
      <c r="O81" s="104" t="e">
        <f t="shared" si="22"/>
        <v>#REF!</v>
      </c>
      <c r="R81" s="104" t="e">
        <f>IF(AND(J81=0,C81&gt;=設定シート!E$85,C81&lt;=設定シート!G$85),1,0)</f>
        <v>#REF!</v>
      </c>
    </row>
    <row r="82" spans="1:18" ht="15" customHeight="1">
      <c r="A82" s="104">
        <v>5</v>
      </c>
      <c r="B82" s="104">
        <v>1</v>
      </c>
      <c r="C82" s="104" t="e">
        <f>'報告書（事業主控）'!#REF!</f>
        <v>#REF!</v>
      </c>
      <c r="E82" s="104" t="e">
        <f>'報告書（事業主控）'!#REF!</f>
        <v>#REF!</v>
      </c>
      <c r="F82" s="104" t="e">
        <f>'報告書（事業主控）'!#REF!</f>
        <v>#REF!</v>
      </c>
      <c r="G82" s="104" t="str">
        <f>IF(ISERROR(VLOOKUP(E82,労務比率,'報告書（事業主控）'!#REF!,FALSE)),"",VLOOKUP(E82,労務比率,'報告書（事業主控）'!#REF!,FALSE))</f>
        <v/>
      </c>
      <c r="H82" s="104" t="str">
        <f>IF(ISERROR(VLOOKUP(E82,労務比率,'報告書（事業主控）'!#REF!+1,FALSE)),"",VLOOKUP(E82,労務比率,'報告書（事業主控）'!#REF!+1,FALSE))</f>
        <v/>
      </c>
      <c r="I82" s="104" t="e">
        <f>'報告書（事業主控）'!#REF!</f>
        <v>#REF!</v>
      </c>
      <c r="J82" s="104" t="e">
        <f>'報告書（事業主控）'!#REF!</f>
        <v>#REF!</v>
      </c>
      <c r="K82" s="104" t="e">
        <f>'報告書（事業主控）'!#REF!</f>
        <v>#REF!</v>
      </c>
      <c r="L82" s="104">
        <f t="shared" si="15"/>
        <v>0</v>
      </c>
      <c r="M82" s="104">
        <f t="shared" si="20"/>
        <v>0</v>
      </c>
      <c r="N82" s="104" t="e">
        <f t="shared" si="19"/>
        <v>#REF!</v>
      </c>
      <c r="O82" s="104" t="e">
        <f t="shared" si="22"/>
        <v>#REF!</v>
      </c>
      <c r="P82" s="104">
        <f>INT(SUMIF(O82:O90,0,I82:I90)*105/108)</f>
        <v>0</v>
      </c>
      <c r="Q82" s="104">
        <f>INT(P82*IF(COUNTIF(R82:R90,1)=0,0,SUMIF(R82:R90,1,G82:G90)/COUNTIF(R82:R90,1))/100)</f>
        <v>0</v>
      </c>
      <c r="R82" s="104" t="e">
        <f>IF(AND(J82=0,C82&gt;=設定シート!E$85,C82&lt;=設定シート!G$85),1,0)</f>
        <v>#REF!</v>
      </c>
    </row>
    <row r="83" spans="1:18" ht="15" customHeight="1">
      <c r="B83" s="104">
        <v>2</v>
      </c>
      <c r="C83" s="104" t="e">
        <f>'報告書（事業主控）'!#REF!</f>
        <v>#REF!</v>
      </c>
      <c r="E83" s="104" t="e">
        <f>'報告書（事業主控）'!#REF!</f>
        <v>#REF!</v>
      </c>
      <c r="F83" s="104" t="e">
        <f>'報告書（事業主控）'!#REF!</f>
        <v>#REF!</v>
      </c>
      <c r="G83" s="104" t="str">
        <f>IF(ISERROR(VLOOKUP(E83,労務比率,'報告書（事業主控）'!#REF!,FALSE)),"",VLOOKUP(E83,労務比率,'報告書（事業主控）'!#REF!,FALSE))</f>
        <v/>
      </c>
      <c r="H83" s="104" t="str">
        <f>IF(ISERROR(VLOOKUP(E83,労務比率,'報告書（事業主控）'!#REF!+1,FALSE)),"",VLOOKUP(E83,労務比率,'報告書（事業主控）'!#REF!+1,FALSE))</f>
        <v/>
      </c>
      <c r="I83" s="104" t="e">
        <f>'報告書（事業主控）'!#REF!</f>
        <v>#REF!</v>
      </c>
      <c r="J83" s="104" t="e">
        <f>'報告書（事業主控）'!#REF!</f>
        <v>#REF!</v>
      </c>
      <c r="K83" s="104" t="e">
        <f>'報告書（事業主控）'!#REF!</f>
        <v>#REF!</v>
      </c>
      <c r="L83" s="104">
        <f t="shared" si="15"/>
        <v>0</v>
      </c>
      <c r="M83" s="104">
        <f t="shared" si="20"/>
        <v>0</v>
      </c>
      <c r="N83" s="104" t="e">
        <f t="shared" si="19"/>
        <v>#REF!</v>
      </c>
      <c r="O83" s="104" t="e">
        <f t="shared" si="22"/>
        <v>#REF!</v>
      </c>
      <c r="R83" s="104" t="e">
        <f>IF(AND(J83=0,C83&gt;=設定シート!E$85,C83&lt;=設定シート!G$85),1,0)</f>
        <v>#REF!</v>
      </c>
    </row>
    <row r="84" spans="1:18" ht="15" customHeight="1">
      <c r="B84" s="104">
        <v>3</v>
      </c>
      <c r="C84" s="104" t="e">
        <f>'報告書（事業主控）'!#REF!</f>
        <v>#REF!</v>
      </c>
      <c r="E84" s="104" t="e">
        <f>'報告書（事業主控）'!#REF!</f>
        <v>#REF!</v>
      </c>
      <c r="F84" s="104" t="e">
        <f>'報告書（事業主控）'!#REF!</f>
        <v>#REF!</v>
      </c>
      <c r="G84" s="104" t="str">
        <f>IF(ISERROR(VLOOKUP(E84,労務比率,'報告書（事業主控）'!#REF!,FALSE)),"",VLOOKUP(E84,労務比率,'報告書（事業主控）'!#REF!,FALSE))</f>
        <v/>
      </c>
      <c r="H84" s="104" t="str">
        <f>IF(ISERROR(VLOOKUP(E84,労務比率,'報告書（事業主控）'!#REF!+1,FALSE)),"",VLOOKUP(E84,労務比率,'報告書（事業主控）'!#REF!+1,FALSE))</f>
        <v/>
      </c>
      <c r="I84" s="104" t="e">
        <f>'報告書（事業主控）'!#REF!</f>
        <v>#REF!</v>
      </c>
      <c r="J84" s="104" t="e">
        <f>'報告書（事業主控）'!#REF!</f>
        <v>#REF!</v>
      </c>
      <c r="K84" s="104" t="e">
        <f>'報告書（事業主控）'!#REF!</f>
        <v>#REF!</v>
      </c>
      <c r="L84" s="104">
        <f t="shared" si="15"/>
        <v>0</v>
      </c>
      <c r="M84" s="104">
        <f t="shared" si="20"/>
        <v>0</v>
      </c>
      <c r="N84" s="104" t="e">
        <f t="shared" si="19"/>
        <v>#REF!</v>
      </c>
      <c r="O84" s="104" t="e">
        <f t="shared" si="22"/>
        <v>#REF!</v>
      </c>
      <c r="R84" s="104" t="e">
        <f>IF(AND(J84=0,C84&gt;=設定シート!E$85,C84&lt;=設定シート!G$85),1,0)</f>
        <v>#REF!</v>
      </c>
    </row>
    <row r="85" spans="1:18" ht="15" customHeight="1">
      <c r="B85" s="104">
        <v>4</v>
      </c>
      <c r="C85" s="104" t="e">
        <f>'報告書（事業主控）'!#REF!</f>
        <v>#REF!</v>
      </c>
      <c r="E85" s="104" t="e">
        <f>'報告書（事業主控）'!#REF!</f>
        <v>#REF!</v>
      </c>
      <c r="F85" s="104" t="e">
        <f>'報告書（事業主控）'!#REF!</f>
        <v>#REF!</v>
      </c>
      <c r="G85" s="104" t="str">
        <f>IF(ISERROR(VLOOKUP(E85,労務比率,'報告書（事業主控）'!#REF!,FALSE)),"",VLOOKUP(E85,労務比率,'報告書（事業主控）'!#REF!,FALSE))</f>
        <v/>
      </c>
      <c r="H85" s="104" t="str">
        <f>IF(ISERROR(VLOOKUP(E85,労務比率,'報告書（事業主控）'!#REF!+1,FALSE)),"",VLOOKUP(E85,労務比率,'報告書（事業主控）'!#REF!+1,FALSE))</f>
        <v/>
      </c>
      <c r="I85" s="104" t="e">
        <f>'報告書（事業主控）'!#REF!</f>
        <v>#REF!</v>
      </c>
      <c r="J85" s="104" t="e">
        <f>'報告書（事業主控）'!#REF!</f>
        <v>#REF!</v>
      </c>
      <c r="K85" s="104" t="e">
        <f>'報告書（事業主控）'!#REF!</f>
        <v>#REF!</v>
      </c>
      <c r="L85" s="104">
        <f t="shared" si="15"/>
        <v>0</v>
      </c>
      <c r="M85" s="104">
        <f t="shared" si="20"/>
        <v>0</v>
      </c>
      <c r="N85" s="104" t="e">
        <f t="shared" si="19"/>
        <v>#REF!</v>
      </c>
      <c r="O85" s="104" t="e">
        <f t="shared" ref="O85:O148" si="23">IF(I85=N85,IF(ISERROR(ROUNDDOWN(I85*G85/100,0)+K85),0,ROUNDDOWN(I85*G85/100,0)+K85),0)</f>
        <v>#REF!</v>
      </c>
      <c r="R85" s="104" t="e">
        <f>IF(AND(J85=0,C85&gt;=設定シート!E$85,C85&lt;=設定シート!G$85),1,0)</f>
        <v>#REF!</v>
      </c>
    </row>
    <row r="86" spans="1:18" ht="15" customHeight="1">
      <c r="B86" s="104">
        <v>5</v>
      </c>
      <c r="C86" s="104" t="e">
        <f>'報告書（事業主控）'!#REF!</f>
        <v>#REF!</v>
      </c>
      <c r="E86" s="104" t="e">
        <f>'報告書（事業主控）'!#REF!</f>
        <v>#REF!</v>
      </c>
      <c r="F86" s="104" t="e">
        <f>'報告書（事業主控）'!#REF!</f>
        <v>#REF!</v>
      </c>
      <c r="G86" s="104" t="str">
        <f>IF(ISERROR(VLOOKUP(E86,労務比率,'報告書（事業主控）'!#REF!,FALSE)),"",VLOOKUP(E86,労務比率,'報告書（事業主控）'!#REF!,FALSE))</f>
        <v/>
      </c>
      <c r="H86" s="104" t="str">
        <f>IF(ISERROR(VLOOKUP(E86,労務比率,'報告書（事業主控）'!#REF!+1,FALSE)),"",VLOOKUP(E86,労務比率,'報告書（事業主控）'!#REF!+1,FALSE))</f>
        <v/>
      </c>
      <c r="I86" s="104" t="e">
        <f>'報告書（事業主控）'!#REF!</f>
        <v>#REF!</v>
      </c>
      <c r="J86" s="104" t="e">
        <f>'報告書（事業主控）'!#REF!</f>
        <v>#REF!</v>
      </c>
      <c r="K86" s="104" t="e">
        <f>'報告書（事業主控）'!#REF!</f>
        <v>#REF!</v>
      </c>
      <c r="L86" s="104">
        <f t="shared" si="15"/>
        <v>0</v>
      </c>
      <c r="M86" s="104">
        <f t="shared" si="20"/>
        <v>0</v>
      </c>
      <c r="N86" s="104" t="e">
        <f t="shared" si="19"/>
        <v>#REF!</v>
      </c>
      <c r="O86" s="104" t="e">
        <f t="shared" si="23"/>
        <v>#REF!</v>
      </c>
      <c r="R86" s="104" t="e">
        <f>IF(AND(J86=0,C86&gt;=設定シート!E$85,C86&lt;=設定シート!G$85),1,0)</f>
        <v>#REF!</v>
      </c>
    </row>
    <row r="87" spans="1:18" ht="15" customHeight="1">
      <c r="B87" s="104">
        <v>6</v>
      </c>
      <c r="C87" s="104" t="e">
        <f>'報告書（事業主控）'!#REF!</f>
        <v>#REF!</v>
      </c>
      <c r="E87" s="104" t="e">
        <f>'報告書（事業主控）'!#REF!</f>
        <v>#REF!</v>
      </c>
      <c r="F87" s="104" t="e">
        <f>'報告書（事業主控）'!#REF!</f>
        <v>#REF!</v>
      </c>
      <c r="G87" s="104" t="str">
        <f>IF(ISERROR(VLOOKUP(E87,労務比率,'報告書（事業主控）'!#REF!,FALSE)),"",VLOOKUP(E87,労務比率,'報告書（事業主控）'!#REF!,FALSE))</f>
        <v/>
      </c>
      <c r="H87" s="104" t="str">
        <f>IF(ISERROR(VLOOKUP(E87,労務比率,'報告書（事業主控）'!#REF!+1,FALSE)),"",VLOOKUP(E87,労務比率,'報告書（事業主控）'!#REF!+1,FALSE))</f>
        <v/>
      </c>
      <c r="I87" s="104" t="e">
        <f>'報告書（事業主控）'!#REF!</f>
        <v>#REF!</v>
      </c>
      <c r="J87" s="104" t="e">
        <f>'報告書（事業主控）'!#REF!</f>
        <v>#REF!</v>
      </c>
      <c r="K87" s="104" t="e">
        <f>'報告書（事業主控）'!#REF!</f>
        <v>#REF!</v>
      </c>
      <c r="L87" s="104">
        <f t="shared" si="15"/>
        <v>0</v>
      </c>
      <c r="M87" s="104">
        <f t="shared" si="20"/>
        <v>0</v>
      </c>
      <c r="N87" s="104" t="e">
        <f t="shared" si="19"/>
        <v>#REF!</v>
      </c>
      <c r="O87" s="104" t="e">
        <f t="shared" si="23"/>
        <v>#REF!</v>
      </c>
      <c r="R87" s="104" t="e">
        <f>IF(AND(J87=0,C87&gt;=設定シート!E$85,C87&lt;=設定シート!G$85),1,0)</f>
        <v>#REF!</v>
      </c>
    </row>
    <row r="88" spans="1:18" ht="15" customHeight="1">
      <c r="B88" s="104">
        <v>7</v>
      </c>
      <c r="C88" s="104" t="e">
        <f>'報告書（事業主控）'!#REF!</f>
        <v>#REF!</v>
      </c>
      <c r="E88" s="104" t="e">
        <f>'報告書（事業主控）'!#REF!</f>
        <v>#REF!</v>
      </c>
      <c r="F88" s="104" t="e">
        <f>'報告書（事業主控）'!#REF!</f>
        <v>#REF!</v>
      </c>
      <c r="G88" s="104" t="str">
        <f>IF(ISERROR(VLOOKUP(E88,労務比率,'報告書（事業主控）'!#REF!,FALSE)),"",VLOOKUP(E88,労務比率,'報告書（事業主控）'!#REF!,FALSE))</f>
        <v/>
      </c>
      <c r="H88" s="104" t="str">
        <f>IF(ISERROR(VLOOKUP(E88,労務比率,'報告書（事業主控）'!#REF!+1,FALSE)),"",VLOOKUP(E88,労務比率,'報告書（事業主控）'!#REF!+1,FALSE))</f>
        <v/>
      </c>
      <c r="I88" s="104" t="e">
        <f>'報告書（事業主控）'!#REF!</f>
        <v>#REF!</v>
      </c>
      <c r="J88" s="104" t="e">
        <f>'報告書（事業主控）'!#REF!</f>
        <v>#REF!</v>
      </c>
      <c r="K88" s="104" t="e">
        <f>'報告書（事業主控）'!#REF!</f>
        <v>#REF!</v>
      </c>
      <c r="L88" s="104">
        <f t="shared" si="15"/>
        <v>0</v>
      </c>
      <c r="M88" s="104">
        <f t="shared" si="20"/>
        <v>0</v>
      </c>
      <c r="N88" s="104" t="e">
        <f t="shared" si="19"/>
        <v>#REF!</v>
      </c>
      <c r="O88" s="104" t="e">
        <f t="shared" si="23"/>
        <v>#REF!</v>
      </c>
      <c r="R88" s="104" t="e">
        <f>IF(AND(J88=0,C88&gt;=設定シート!E$85,C88&lt;=設定シート!G$85),1,0)</f>
        <v>#REF!</v>
      </c>
    </row>
    <row r="89" spans="1:18" ht="15" customHeight="1">
      <c r="B89" s="104">
        <v>8</v>
      </c>
      <c r="C89" s="104" t="e">
        <f>'報告書（事業主控）'!#REF!</f>
        <v>#REF!</v>
      </c>
      <c r="E89" s="104" t="e">
        <f>'報告書（事業主控）'!#REF!</f>
        <v>#REF!</v>
      </c>
      <c r="F89" s="104" t="e">
        <f>'報告書（事業主控）'!#REF!</f>
        <v>#REF!</v>
      </c>
      <c r="G89" s="104" t="str">
        <f>IF(ISERROR(VLOOKUP(E89,労務比率,'報告書（事業主控）'!#REF!,FALSE)),"",VLOOKUP(E89,労務比率,'報告書（事業主控）'!#REF!,FALSE))</f>
        <v/>
      </c>
      <c r="H89" s="104" t="str">
        <f>IF(ISERROR(VLOOKUP(E89,労務比率,'報告書（事業主控）'!#REF!+1,FALSE)),"",VLOOKUP(E89,労務比率,'報告書（事業主控）'!#REF!+1,FALSE))</f>
        <v/>
      </c>
      <c r="I89" s="104" t="e">
        <f>'報告書（事業主控）'!#REF!</f>
        <v>#REF!</v>
      </c>
      <c r="J89" s="104" t="e">
        <f>'報告書（事業主控）'!#REF!</f>
        <v>#REF!</v>
      </c>
      <c r="K89" s="104" t="e">
        <f>'報告書（事業主控）'!#REF!</f>
        <v>#REF!</v>
      </c>
      <c r="L89" s="104">
        <f t="shared" si="15"/>
        <v>0</v>
      </c>
      <c r="M89" s="104">
        <f t="shared" si="20"/>
        <v>0</v>
      </c>
      <c r="N89" s="104" t="e">
        <f t="shared" si="19"/>
        <v>#REF!</v>
      </c>
      <c r="O89" s="104" t="e">
        <f t="shared" si="23"/>
        <v>#REF!</v>
      </c>
      <c r="R89" s="104" t="e">
        <f>IF(AND(J89=0,C89&gt;=設定シート!E$85,C89&lt;=設定シート!G$85),1,0)</f>
        <v>#REF!</v>
      </c>
    </row>
    <row r="90" spans="1:18" ht="15" customHeight="1">
      <c r="B90" s="104">
        <v>9</v>
      </c>
      <c r="C90" s="104" t="e">
        <f>'報告書（事業主控）'!#REF!</f>
        <v>#REF!</v>
      </c>
      <c r="E90" s="104" t="e">
        <f>'報告書（事業主控）'!#REF!</f>
        <v>#REF!</v>
      </c>
      <c r="F90" s="104" t="e">
        <f>'報告書（事業主控）'!#REF!</f>
        <v>#REF!</v>
      </c>
      <c r="G90" s="104" t="str">
        <f>IF(ISERROR(VLOOKUP(E90,労務比率,'報告書（事業主控）'!#REF!,FALSE)),"",VLOOKUP(E90,労務比率,'報告書（事業主控）'!#REF!,FALSE))</f>
        <v/>
      </c>
      <c r="H90" s="104" t="str">
        <f>IF(ISERROR(VLOOKUP(E90,労務比率,'報告書（事業主控）'!#REF!+1,FALSE)),"",VLOOKUP(E90,労務比率,'報告書（事業主控）'!#REF!+1,FALSE))</f>
        <v/>
      </c>
      <c r="I90" s="104" t="e">
        <f>'報告書（事業主控）'!#REF!</f>
        <v>#REF!</v>
      </c>
      <c r="J90" s="104" t="e">
        <f>'報告書（事業主控）'!#REF!</f>
        <v>#REF!</v>
      </c>
      <c r="K90" s="104" t="e">
        <f>'報告書（事業主控）'!#REF!</f>
        <v>#REF!</v>
      </c>
      <c r="L90" s="104">
        <f t="shared" si="15"/>
        <v>0</v>
      </c>
      <c r="M90" s="104">
        <f t="shared" si="20"/>
        <v>0</v>
      </c>
      <c r="N90" s="104" t="e">
        <f t="shared" si="19"/>
        <v>#REF!</v>
      </c>
      <c r="O90" s="104" t="e">
        <f t="shared" si="23"/>
        <v>#REF!</v>
      </c>
      <c r="R90" s="104" t="e">
        <f>IF(AND(J90=0,C90&gt;=設定シート!E$85,C90&lt;=設定シート!G$85),1,0)</f>
        <v>#REF!</v>
      </c>
    </row>
    <row r="91" spans="1:18" ht="15" customHeight="1">
      <c r="A91" s="104">
        <v>6</v>
      </c>
      <c r="B91" s="104">
        <v>1</v>
      </c>
      <c r="C91" s="104" t="e">
        <f>'報告書（事業主控）'!#REF!</f>
        <v>#REF!</v>
      </c>
      <c r="E91" s="104" t="e">
        <f>'報告書（事業主控）'!#REF!</f>
        <v>#REF!</v>
      </c>
      <c r="F91" s="104" t="e">
        <f>'報告書（事業主控）'!#REF!</f>
        <v>#REF!</v>
      </c>
      <c r="G91" s="104" t="str">
        <f>IF(ISERROR(VLOOKUP(E91,労務比率,'報告書（事業主控）'!#REF!,FALSE)),"",VLOOKUP(E91,労務比率,'報告書（事業主控）'!#REF!,FALSE))</f>
        <v/>
      </c>
      <c r="H91" s="104" t="str">
        <f>IF(ISERROR(VLOOKUP(E91,労務比率,'報告書（事業主控）'!#REF!+1,FALSE)),"",VLOOKUP(E91,労務比率,'報告書（事業主控）'!#REF!+1,FALSE))</f>
        <v/>
      </c>
      <c r="I91" s="104" t="e">
        <f>'報告書（事業主控）'!#REF!</f>
        <v>#REF!</v>
      </c>
      <c r="J91" s="104" t="e">
        <f>'報告書（事業主控）'!#REF!</f>
        <v>#REF!</v>
      </c>
      <c r="K91" s="104" t="e">
        <f>'報告書（事業主控）'!#REF!</f>
        <v>#REF!</v>
      </c>
      <c r="L91" s="104">
        <f t="shared" si="15"/>
        <v>0</v>
      </c>
      <c r="M91" s="104">
        <f t="shared" si="20"/>
        <v>0</v>
      </c>
      <c r="N91" s="104" t="e">
        <f t="shared" si="19"/>
        <v>#REF!</v>
      </c>
      <c r="O91" s="104" t="e">
        <f t="shared" si="23"/>
        <v>#REF!</v>
      </c>
      <c r="P91" s="104">
        <f>INT(SUMIF(O91:O99,0,I91:I99)*105/108)</f>
        <v>0</v>
      </c>
      <c r="Q91" s="104">
        <f>INT(P91*IF(COUNTIF(R91:R99,1)=0,0,SUMIF(R91:R99,1,G91:G99)/COUNTIF(R91:R99,1))/100)</f>
        <v>0</v>
      </c>
      <c r="R91" s="104" t="e">
        <f>IF(AND(J91=0,C91&gt;=設定シート!E$85,C91&lt;=設定シート!G$85),1,0)</f>
        <v>#REF!</v>
      </c>
    </row>
    <row r="92" spans="1:18" ht="15" customHeight="1">
      <c r="B92" s="104">
        <v>2</v>
      </c>
      <c r="C92" s="104" t="e">
        <f>'報告書（事業主控）'!#REF!</f>
        <v>#REF!</v>
      </c>
      <c r="E92" s="104" t="e">
        <f>'報告書（事業主控）'!#REF!</f>
        <v>#REF!</v>
      </c>
      <c r="F92" s="104" t="e">
        <f>'報告書（事業主控）'!#REF!</f>
        <v>#REF!</v>
      </c>
      <c r="G92" s="104" t="str">
        <f>IF(ISERROR(VLOOKUP(E92,労務比率,'報告書（事業主控）'!#REF!,FALSE)),"",VLOOKUP(E92,労務比率,'報告書（事業主控）'!#REF!,FALSE))</f>
        <v/>
      </c>
      <c r="H92" s="104" t="str">
        <f>IF(ISERROR(VLOOKUP(E92,労務比率,'報告書（事業主控）'!#REF!+1,FALSE)),"",VLOOKUP(E92,労務比率,'報告書（事業主控）'!#REF!+1,FALSE))</f>
        <v/>
      </c>
      <c r="I92" s="104" t="e">
        <f>'報告書（事業主控）'!#REF!</f>
        <v>#REF!</v>
      </c>
      <c r="J92" s="104" t="e">
        <f>'報告書（事業主控）'!#REF!</f>
        <v>#REF!</v>
      </c>
      <c r="K92" s="104" t="e">
        <f>'報告書（事業主控）'!#REF!</f>
        <v>#REF!</v>
      </c>
      <c r="L92" s="104">
        <f t="shared" si="15"/>
        <v>0</v>
      </c>
      <c r="M92" s="104">
        <f t="shared" si="20"/>
        <v>0</v>
      </c>
      <c r="N92" s="104" t="e">
        <f t="shared" si="19"/>
        <v>#REF!</v>
      </c>
      <c r="O92" s="104" t="e">
        <f t="shared" si="23"/>
        <v>#REF!</v>
      </c>
      <c r="R92" s="104" t="e">
        <f>IF(AND(J92=0,C92&gt;=設定シート!E$85,C92&lt;=設定シート!G$85),1,0)</f>
        <v>#REF!</v>
      </c>
    </row>
    <row r="93" spans="1:18" ht="15" customHeight="1">
      <c r="B93" s="104">
        <v>3</v>
      </c>
      <c r="C93" s="104" t="e">
        <f>'報告書（事業主控）'!#REF!</f>
        <v>#REF!</v>
      </c>
      <c r="E93" s="104" t="e">
        <f>'報告書（事業主控）'!#REF!</f>
        <v>#REF!</v>
      </c>
      <c r="F93" s="104" t="e">
        <f>'報告書（事業主控）'!#REF!</f>
        <v>#REF!</v>
      </c>
      <c r="G93" s="104" t="str">
        <f>IF(ISERROR(VLOOKUP(E93,労務比率,'報告書（事業主控）'!#REF!,FALSE)),"",VLOOKUP(E93,労務比率,'報告書（事業主控）'!#REF!,FALSE))</f>
        <v/>
      </c>
      <c r="H93" s="104" t="str">
        <f>IF(ISERROR(VLOOKUP(E93,労務比率,'報告書（事業主控）'!#REF!+1,FALSE)),"",VLOOKUP(E93,労務比率,'報告書（事業主控）'!#REF!+1,FALSE))</f>
        <v/>
      </c>
      <c r="I93" s="104" t="e">
        <f>'報告書（事業主控）'!#REF!</f>
        <v>#REF!</v>
      </c>
      <c r="J93" s="104" t="e">
        <f>'報告書（事業主控）'!#REF!</f>
        <v>#REF!</v>
      </c>
      <c r="K93" s="104" t="e">
        <f>'報告書（事業主控）'!#REF!</f>
        <v>#REF!</v>
      </c>
      <c r="L93" s="104">
        <f t="shared" si="15"/>
        <v>0</v>
      </c>
      <c r="M93" s="104">
        <f t="shared" si="20"/>
        <v>0</v>
      </c>
      <c r="N93" s="104" t="e">
        <f t="shared" si="19"/>
        <v>#REF!</v>
      </c>
      <c r="O93" s="104" t="e">
        <f t="shared" si="23"/>
        <v>#REF!</v>
      </c>
      <c r="R93" s="104" t="e">
        <f>IF(AND(J93=0,C93&gt;=設定シート!E$85,C93&lt;=設定シート!G$85),1,0)</f>
        <v>#REF!</v>
      </c>
    </row>
    <row r="94" spans="1:18" ht="15" customHeight="1">
      <c r="B94" s="104">
        <v>4</v>
      </c>
      <c r="C94" s="104" t="e">
        <f>'報告書（事業主控）'!#REF!</f>
        <v>#REF!</v>
      </c>
      <c r="E94" s="104" t="e">
        <f>'報告書（事業主控）'!#REF!</f>
        <v>#REF!</v>
      </c>
      <c r="F94" s="104" t="e">
        <f>'報告書（事業主控）'!#REF!</f>
        <v>#REF!</v>
      </c>
      <c r="G94" s="104" t="str">
        <f>IF(ISERROR(VLOOKUP(E94,労務比率,'報告書（事業主控）'!#REF!,FALSE)),"",VLOOKUP(E94,労務比率,'報告書（事業主控）'!#REF!,FALSE))</f>
        <v/>
      </c>
      <c r="H94" s="104" t="str">
        <f>IF(ISERROR(VLOOKUP(E94,労務比率,'報告書（事業主控）'!#REF!+1,FALSE)),"",VLOOKUP(E94,労務比率,'報告書（事業主控）'!#REF!+1,FALSE))</f>
        <v/>
      </c>
      <c r="I94" s="104" t="e">
        <f>'報告書（事業主控）'!#REF!</f>
        <v>#REF!</v>
      </c>
      <c r="J94" s="104" t="e">
        <f>'報告書（事業主控）'!#REF!</f>
        <v>#REF!</v>
      </c>
      <c r="K94" s="104" t="e">
        <f>'報告書（事業主控）'!#REF!</f>
        <v>#REF!</v>
      </c>
      <c r="L94" s="104">
        <f t="shared" si="15"/>
        <v>0</v>
      </c>
      <c r="M94" s="104">
        <f t="shared" si="20"/>
        <v>0</v>
      </c>
      <c r="N94" s="104" t="e">
        <f t="shared" si="19"/>
        <v>#REF!</v>
      </c>
      <c r="O94" s="104" t="e">
        <f t="shared" si="23"/>
        <v>#REF!</v>
      </c>
      <c r="R94" s="104" t="e">
        <f>IF(AND(J94=0,C94&gt;=設定シート!E$85,C94&lt;=設定シート!G$85),1,0)</f>
        <v>#REF!</v>
      </c>
    </row>
    <row r="95" spans="1:18" ht="15" customHeight="1">
      <c r="B95" s="104">
        <v>5</v>
      </c>
      <c r="C95" s="104" t="e">
        <f>'報告書（事業主控）'!#REF!</f>
        <v>#REF!</v>
      </c>
      <c r="E95" s="104" t="e">
        <f>'報告書（事業主控）'!#REF!</f>
        <v>#REF!</v>
      </c>
      <c r="F95" s="104" t="e">
        <f>'報告書（事業主控）'!#REF!</f>
        <v>#REF!</v>
      </c>
      <c r="G95" s="104" t="str">
        <f>IF(ISERROR(VLOOKUP(E95,労務比率,'報告書（事業主控）'!#REF!,FALSE)),"",VLOOKUP(E95,労務比率,'報告書（事業主控）'!#REF!,FALSE))</f>
        <v/>
      </c>
      <c r="H95" s="104" t="str">
        <f>IF(ISERROR(VLOOKUP(E95,労務比率,'報告書（事業主控）'!#REF!+1,FALSE)),"",VLOOKUP(E95,労務比率,'報告書（事業主控）'!#REF!+1,FALSE))</f>
        <v/>
      </c>
      <c r="I95" s="104" t="e">
        <f>'報告書（事業主控）'!#REF!</f>
        <v>#REF!</v>
      </c>
      <c r="J95" s="104" t="e">
        <f>'報告書（事業主控）'!#REF!</f>
        <v>#REF!</v>
      </c>
      <c r="K95" s="104" t="e">
        <f>'報告書（事業主控）'!#REF!</f>
        <v>#REF!</v>
      </c>
      <c r="L95" s="104">
        <f t="shared" si="15"/>
        <v>0</v>
      </c>
      <c r="M95" s="104">
        <f t="shared" si="20"/>
        <v>0</v>
      </c>
      <c r="N95" s="104" t="e">
        <f t="shared" si="19"/>
        <v>#REF!</v>
      </c>
      <c r="O95" s="104" t="e">
        <f t="shared" si="23"/>
        <v>#REF!</v>
      </c>
      <c r="R95" s="104" t="e">
        <f>IF(AND(J95=0,C95&gt;=設定シート!E$85,C95&lt;=設定シート!G$85),1,0)</f>
        <v>#REF!</v>
      </c>
    </row>
    <row r="96" spans="1:18" ht="15" customHeight="1">
      <c r="B96" s="104">
        <v>6</v>
      </c>
      <c r="C96" s="104" t="e">
        <f>'報告書（事業主控）'!#REF!</f>
        <v>#REF!</v>
      </c>
      <c r="E96" s="104" t="e">
        <f>'報告書（事業主控）'!#REF!</f>
        <v>#REF!</v>
      </c>
      <c r="F96" s="104" t="e">
        <f>'報告書（事業主控）'!#REF!</f>
        <v>#REF!</v>
      </c>
      <c r="G96" s="104" t="str">
        <f>IF(ISERROR(VLOOKUP(E96,労務比率,'報告書（事業主控）'!#REF!,FALSE)),"",VLOOKUP(E96,労務比率,'報告書（事業主控）'!#REF!,FALSE))</f>
        <v/>
      </c>
      <c r="H96" s="104" t="str">
        <f>IF(ISERROR(VLOOKUP(E96,労務比率,'報告書（事業主控）'!#REF!+1,FALSE)),"",VLOOKUP(E96,労務比率,'報告書（事業主控）'!#REF!+1,FALSE))</f>
        <v/>
      </c>
      <c r="I96" s="104" t="e">
        <f>'報告書（事業主控）'!#REF!</f>
        <v>#REF!</v>
      </c>
      <c r="J96" s="104" t="e">
        <f>'報告書（事業主控）'!#REF!</f>
        <v>#REF!</v>
      </c>
      <c r="K96" s="104" t="e">
        <f>'報告書（事業主控）'!#REF!</f>
        <v>#REF!</v>
      </c>
      <c r="L96" s="104">
        <f t="shared" si="15"/>
        <v>0</v>
      </c>
      <c r="M96" s="104">
        <f t="shared" si="20"/>
        <v>0</v>
      </c>
      <c r="N96" s="104" t="e">
        <f t="shared" si="19"/>
        <v>#REF!</v>
      </c>
      <c r="O96" s="104" t="e">
        <f t="shared" si="23"/>
        <v>#REF!</v>
      </c>
      <c r="R96" s="104" t="e">
        <f>IF(AND(J96=0,C96&gt;=設定シート!E$85,C96&lt;=設定シート!G$85),1,0)</f>
        <v>#REF!</v>
      </c>
    </row>
    <row r="97" spans="1:18" ht="15" customHeight="1">
      <c r="B97" s="104">
        <v>7</v>
      </c>
      <c r="C97" s="104" t="e">
        <f>'報告書（事業主控）'!#REF!</f>
        <v>#REF!</v>
      </c>
      <c r="E97" s="104" t="e">
        <f>'報告書（事業主控）'!#REF!</f>
        <v>#REF!</v>
      </c>
      <c r="F97" s="104" t="e">
        <f>'報告書（事業主控）'!#REF!</f>
        <v>#REF!</v>
      </c>
      <c r="G97" s="104" t="str">
        <f>IF(ISERROR(VLOOKUP(E97,労務比率,'報告書（事業主控）'!#REF!,FALSE)),"",VLOOKUP(E97,労務比率,'報告書（事業主控）'!#REF!,FALSE))</f>
        <v/>
      </c>
      <c r="H97" s="104" t="str">
        <f>IF(ISERROR(VLOOKUP(E97,労務比率,'報告書（事業主控）'!#REF!+1,FALSE)),"",VLOOKUP(E97,労務比率,'報告書（事業主控）'!#REF!+1,FALSE))</f>
        <v/>
      </c>
      <c r="I97" s="104" t="e">
        <f>'報告書（事業主控）'!#REF!</f>
        <v>#REF!</v>
      </c>
      <c r="J97" s="104" t="e">
        <f>'報告書（事業主控）'!#REF!</f>
        <v>#REF!</v>
      </c>
      <c r="K97" s="104" t="e">
        <f>'報告書（事業主控）'!#REF!</f>
        <v>#REF!</v>
      </c>
      <c r="L97" s="104">
        <f t="shared" si="15"/>
        <v>0</v>
      </c>
      <c r="M97" s="104">
        <f t="shared" si="20"/>
        <v>0</v>
      </c>
      <c r="N97" s="104" t="e">
        <f t="shared" si="19"/>
        <v>#REF!</v>
      </c>
      <c r="O97" s="104" t="e">
        <f t="shared" si="23"/>
        <v>#REF!</v>
      </c>
      <c r="R97" s="104" t="e">
        <f>IF(AND(J97=0,C97&gt;=設定シート!E$85,C97&lt;=設定シート!G$85),1,0)</f>
        <v>#REF!</v>
      </c>
    </row>
    <row r="98" spans="1:18" ht="15" customHeight="1">
      <c r="B98" s="104">
        <v>8</v>
      </c>
      <c r="C98" s="104" t="e">
        <f>'報告書（事業主控）'!#REF!</f>
        <v>#REF!</v>
      </c>
      <c r="E98" s="104" t="e">
        <f>'報告書（事業主控）'!#REF!</f>
        <v>#REF!</v>
      </c>
      <c r="F98" s="104" t="e">
        <f>'報告書（事業主控）'!#REF!</f>
        <v>#REF!</v>
      </c>
      <c r="G98" s="104" t="str">
        <f>IF(ISERROR(VLOOKUP(E98,労務比率,'報告書（事業主控）'!#REF!,FALSE)),"",VLOOKUP(E98,労務比率,'報告書（事業主控）'!#REF!,FALSE))</f>
        <v/>
      </c>
      <c r="H98" s="104" t="str">
        <f>IF(ISERROR(VLOOKUP(E98,労務比率,'報告書（事業主控）'!#REF!+1,FALSE)),"",VLOOKUP(E98,労務比率,'報告書（事業主控）'!#REF!+1,FALSE))</f>
        <v/>
      </c>
      <c r="I98" s="104" t="e">
        <f>'報告書（事業主控）'!#REF!</f>
        <v>#REF!</v>
      </c>
      <c r="J98" s="104" t="e">
        <f>'報告書（事業主控）'!#REF!</f>
        <v>#REF!</v>
      </c>
      <c r="K98" s="104" t="e">
        <f>'報告書（事業主控）'!#REF!</f>
        <v>#REF!</v>
      </c>
      <c r="L98" s="104">
        <f t="shared" si="15"/>
        <v>0</v>
      </c>
      <c r="M98" s="104">
        <f t="shared" si="20"/>
        <v>0</v>
      </c>
      <c r="N98" s="104" t="e">
        <f t="shared" si="19"/>
        <v>#REF!</v>
      </c>
      <c r="O98" s="104" t="e">
        <f t="shared" si="23"/>
        <v>#REF!</v>
      </c>
      <c r="R98" s="104" t="e">
        <f>IF(AND(J98=0,C98&gt;=設定シート!E$85,C98&lt;=設定シート!G$85),1,0)</f>
        <v>#REF!</v>
      </c>
    </row>
    <row r="99" spans="1:18" ht="15" customHeight="1">
      <c r="B99" s="104">
        <v>9</v>
      </c>
      <c r="C99" s="104" t="e">
        <f>'報告書（事業主控）'!#REF!</f>
        <v>#REF!</v>
      </c>
      <c r="E99" s="104" t="e">
        <f>'報告書（事業主控）'!#REF!</f>
        <v>#REF!</v>
      </c>
      <c r="F99" s="104" t="e">
        <f>'報告書（事業主控）'!#REF!</f>
        <v>#REF!</v>
      </c>
      <c r="G99" s="104" t="str">
        <f>IF(ISERROR(VLOOKUP(E99,労務比率,'報告書（事業主控）'!#REF!,FALSE)),"",VLOOKUP(E99,労務比率,'報告書（事業主控）'!#REF!,FALSE))</f>
        <v/>
      </c>
      <c r="H99" s="104" t="str">
        <f>IF(ISERROR(VLOOKUP(E99,労務比率,'報告書（事業主控）'!#REF!+1,FALSE)),"",VLOOKUP(E99,労務比率,'報告書（事業主控）'!#REF!+1,FALSE))</f>
        <v/>
      </c>
      <c r="I99" s="104" t="e">
        <f>'報告書（事業主控）'!#REF!</f>
        <v>#REF!</v>
      </c>
      <c r="J99" s="104" t="e">
        <f>'報告書（事業主控）'!#REF!</f>
        <v>#REF!</v>
      </c>
      <c r="K99" s="104" t="e">
        <f>'報告書（事業主控）'!#REF!</f>
        <v>#REF!</v>
      </c>
      <c r="L99" s="104">
        <f t="shared" si="15"/>
        <v>0</v>
      </c>
      <c r="M99" s="104">
        <f t="shared" si="20"/>
        <v>0</v>
      </c>
      <c r="N99" s="104" t="e">
        <f t="shared" si="19"/>
        <v>#REF!</v>
      </c>
      <c r="O99" s="104" t="e">
        <f t="shared" si="23"/>
        <v>#REF!</v>
      </c>
      <c r="R99" s="104" t="e">
        <f>IF(AND(J99=0,C99&gt;=設定シート!E$85,C99&lt;=設定シート!G$85),1,0)</f>
        <v>#REF!</v>
      </c>
    </row>
    <row r="100" spans="1:18" ht="15" customHeight="1">
      <c r="A100" s="104">
        <v>7</v>
      </c>
      <c r="B100" s="104">
        <v>1</v>
      </c>
      <c r="C100" s="104" t="e">
        <f>'報告書（事業主控）'!#REF!</f>
        <v>#REF!</v>
      </c>
      <c r="E100" s="104" t="e">
        <f>'報告書（事業主控）'!#REF!</f>
        <v>#REF!</v>
      </c>
      <c r="F100" s="104" t="e">
        <f>'報告書（事業主控）'!#REF!</f>
        <v>#REF!</v>
      </c>
      <c r="G100" s="104" t="str">
        <f>IF(ISERROR(VLOOKUP(E100,労務比率,'報告書（事業主控）'!#REF!,FALSE)),"",VLOOKUP(E100,労務比率,'報告書（事業主控）'!#REF!,FALSE))</f>
        <v/>
      </c>
      <c r="H100" s="104" t="str">
        <f>IF(ISERROR(VLOOKUP(E100,労務比率,'報告書（事業主控）'!#REF!+1,FALSE)),"",VLOOKUP(E100,労務比率,'報告書（事業主控）'!#REF!+1,FALSE))</f>
        <v/>
      </c>
      <c r="I100" s="104" t="e">
        <f>'報告書（事業主控）'!#REF!</f>
        <v>#REF!</v>
      </c>
      <c r="J100" s="104" t="e">
        <f>'報告書（事業主控）'!#REF!</f>
        <v>#REF!</v>
      </c>
      <c r="K100" s="104" t="e">
        <f>'報告書（事業主控）'!#REF!</f>
        <v>#REF!</v>
      </c>
      <c r="L100" s="104">
        <f t="shared" si="15"/>
        <v>0</v>
      </c>
      <c r="M100" s="104">
        <f t="shared" si="20"/>
        <v>0</v>
      </c>
      <c r="N100" s="104" t="e">
        <f t="shared" si="19"/>
        <v>#REF!</v>
      </c>
      <c r="O100" s="104" t="e">
        <f t="shared" si="23"/>
        <v>#REF!</v>
      </c>
      <c r="P100" s="104">
        <f>INT(SUMIF(O100:O108,0,I100:I108)*105/108)</f>
        <v>0</v>
      </c>
      <c r="Q100" s="104">
        <f>INT(P100*IF(COUNTIF(R100:R108,1)=0,0,SUMIF(R100:R108,1,G100:G108)/COUNTIF(R100:R108,1))/100)</f>
        <v>0</v>
      </c>
      <c r="R100" s="104" t="e">
        <f>IF(AND(J100=0,C100&gt;=設定シート!E$85,C100&lt;=設定シート!G$85),1,0)</f>
        <v>#REF!</v>
      </c>
    </row>
    <row r="101" spans="1:18" ht="15" customHeight="1">
      <c r="B101" s="104">
        <v>2</v>
      </c>
      <c r="C101" s="104" t="e">
        <f>'報告書（事業主控）'!#REF!</f>
        <v>#REF!</v>
      </c>
      <c r="E101" s="104" t="e">
        <f>'報告書（事業主控）'!#REF!</f>
        <v>#REF!</v>
      </c>
      <c r="F101" s="104" t="e">
        <f>'報告書（事業主控）'!#REF!</f>
        <v>#REF!</v>
      </c>
      <c r="G101" s="104" t="str">
        <f>IF(ISERROR(VLOOKUP(E101,労務比率,'報告書（事業主控）'!#REF!,FALSE)),"",VLOOKUP(E101,労務比率,'報告書（事業主控）'!#REF!,FALSE))</f>
        <v/>
      </c>
      <c r="H101" s="104" t="str">
        <f>IF(ISERROR(VLOOKUP(E101,労務比率,'報告書（事業主控）'!#REF!+1,FALSE)),"",VLOOKUP(E101,労務比率,'報告書（事業主控）'!#REF!+1,FALSE))</f>
        <v/>
      </c>
      <c r="I101" s="104" t="e">
        <f>'報告書（事業主控）'!#REF!</f>
        <v>#REF!</v>
      </c>
      <c r="J101" s="104" t="e">
        <f>'報告書（事業主控）'!#REF!</f>
        <v>#REF!</v>
      </c>
      <c r="K101" s="104" t="e">
        <f>'報告書（事業主控）'!#REF!</f>
        <v>#REF!</v>
      </c>
      <c r="L101" s="104">
        <f t="shared" si="15"/>
        <v>0</v>
      </c>
      <c r="M101" s="104">
        <f t="shared" si="20"/>
        <v>0</v>
      </c>
      <c r="N101" s="104" t="e">
        <f t="shared" si="19"/>
        <v>#REF!</v>
      </c>
      <c r="O101" s="104" t="e">
        <f t="shared" si="23"/>
        <v>#REF!</v>
      </c>
      <c r="R101" s="104" t="e">
        <f>IF(AND(J101=0,C101&gt;=設定シート!E$85,C101&lt;=設定シート!G$85),1,0)</f>
        <v>#REF!</v>
      </c>
    </row>
    <row r="102" spans="1:18" ht="15" customHeight="1">
      <c r="B102" s="104">
        <v>3</v>
      </c>
      <c r="C102" s="104" t="e">
        <f>'報告書（事業主控）'!#REF!</f>
        <v>#REF!</v>
      </c>
      <c r="E102" s="104" t="e">
        <f>'報告書（事業主控）'!#REF!</f>
        <v>#REF!</v>
      </c>
      <c r="F102" s="104" t="e">
        <f>'報告書（事業主控）'!#REF!</f>
        <v>#REF!</v>
      </c>
      <c r="G102" s="104" t="str">
        <f>IF(ISERROR(VLOOKUP(E102,労務比率,'報告書（事業主控）'!#REF!,FALSE)),"",VLOOKUP(E102,労務比率,'報告書（事業主控）'!#REF!,FALSE))</f>
        <v/>
      </c>
      <c r="H102" s="104" t="str">
        <f>IF(ISERROR(VLOOKUP(E102,労務比率,'報告書（事業主控）'!#REF!+1,FALSE)),"",VLOOKUP(E102,労務比率,'報告書（事業主控）'!#REF!+1,FALSE))</f>
        <v/>
      </c>
      <c r="I102" s="104" t="e">
        <f>'報告書（事業主控）'!#REF!</f>
        <v>#REF!</v>
      </c>
      <c r="J102" s="104" t="e">
        <f>'報告書（事業主控）'!#REF!</f>
        <v>#REF!</v>
      </c>
      <c r="K102" s="104" t="e">
        <f>'報告書（事業主控）'!#REF!</f>
        <v>#REF!</v>
      </c>
      <c r="L102" s="104">
        <f t="shared" si="15"/>
        <v>0</v>
      </c>
      <c r="M102" s="104">
        <f t="shared" si="20"/>
        <v>0</v>
      </c>
      <c r="N102" s="104" t="e">
        <f t="shared" si="19"/>
        <v>#REF!</v>
      </c>
      <c r="O102" s="104" t="e">
        <f t="shared" si="23"/>
        <v>#REF!</v>
      </c>
      <c r="R102" s="104" t="e">
        <f>IF(AND(J102=0,C102&gt;=設定シート!E$85,C102&lt;=設定シート!G$85),1,0)</f>
        <v>#REF!</v>
      </c>
    </row>
    <row r="103" spans="1:18" ht="15" customHeight="1">
      <c r="B103" s="104">
        <v>4</v>
      </c>
      <c r="C103" s="104" t="e">
        <f>'報告書（事業主控）'!#REF!</f>
        <v>#REF!</v>
      </c>
      <c r="E103" s="104" t="e">
        <f>'報告書（事業主控）'!#REF!</f>
        <v>#REF!</v>
      </c>
      <c r="F103" s="104" t="e">
        <f>'報告書（事業主控）'!#REF!</f>
        <v>#REF!</v>
      </c>
      <c r="G103" s="104" t="str">
        <f>IF(ISERROR(VLOOKUP(E103,労務比率,'報告書（事業主控）'!#REF!,FALSE)),"",VLOOKUP(E103,労務比率,'報告書（事業主控）'!#REF!,FALSE))</f>
        <v/>
      </c>
      <c r="H103" s="104" t="str">
        <f>IF(ISERROR(VLOOKUP(E103,労務比率,'報告書（事業主控）'!#REF!+1,FALSE)),"",VLOOKUP(E103,労務比率,'報告書（事業主控）'!#REF!+1,FALSE))</f>
        <v/>
      </c>
      <c r="I103" s="104" t="e">
        <f>'報告書（事業主控）'!#REF!</f>
        <v>#REF!</v>
      </c>
      <c r="J103" s="104" t="e">
        <f>'報告書（事業主控）'!#REF!</f>
        <v>#REF!</v>
      </c>
      <c r="K103" s="104" t="e">
        <f>'報告書（事業主控）'!#REF!</f>
        <v>#REF!</v>
      </c>
      <c r="L103" s="104">
        <f t="shared" si="15"/>
        <v>0</v>
      </c>
      <c r="M103" s="104">
        <f t="shared" si="20"/>
        <v>0</v>
      </c>
      <c r="N103" s="104" t="e">
        <f t="shared" si="19"/>
        <v>#REF!</v>
      </c>
      <c r="O103" s="104" t="e">
        <f t="shared" si="23"/>
        <v>#REF!</v>
      </c>
      <c r="R103" s="104" t="e">
        <f>IF(AND(J103=0,C103&gt;=設定シート!E$85,C103&lt;=設定シート!G$85),1,0)</f>
        <v>#REF!</v>
      </c>
    </row>
    <row r="104" spans="1:18" ht="15" customHeight="1">
      <c r="B104" s="104">
        <v>5</v>
      </c>
      <c r="C104" s="104" t="e">
        <f>'報告書（事業主控）'!#REF!</f>
        <v>#REF!</v>
      </c>
      <c r="E104" s="104" t="e">
        <f>'報告書（事業主控）'!#REF!</f>
        <v>#REF!</v>
      </c>
      <c r="F104" s="104" t="e">
        <f>'報告書（事業主控）'!#REF!</f>
        <v>#REF!</v>
      </c>
      <c r="G104" s="104" t="str">
        <f>IF(ISERROR(VLOOKUP(E104,労務比率,'報告書（事業主控）'!#REF!,FALSE)),"",VLOOKUP(E104,労務比率,'報告書（事業主控）'!#REF!,FALSE))</f>
        <v/>
      </c>
      <c r="H104" s="104" t="str">
        <f>IF(ISERROR(VLOOKUP(E104,労務比率,'報告書（事業主控）'!#REF!+1,FALSE)),"",VLOOKUP(E104,労務比率,'報告書（事業主控）'!#REF!+1,FALSE))</f>
        <v/>
      </c>
      <c r="I104" s="104" t="e">
        <f>'報告書（事業主控）'!#REF!</f>
        <v>#REF!</v>
      </c>
      <c r="J104" s="104" t="e">
        <f>'報告書（事業主控）'!#REF!</f>
        <v>#REF!</v>
      </c>
      <c r="K104" s="104" t="e">
        <f>'報告書（事業主控）'!#REF!</f>
        <v>#REF!</v>
      </c>
      <c r="L104" s="104">
        <f t="shared" si="15"/>
        <v>0</v>
      </c>
      <c r="M104" s="104">
        <f t="shared" si="20"/>
        <v>0</v>
      </c>
      <c r="N104" s="104" t="e">
        <f t="shared" si="19"/>
        <v>#REF!</v>
      </c>
      <c r="O104" s="104" t="e">
        <f t="shared" si="23"/>
        <v>#REF!</v>
      </c>
      <c r="R104" s="104" t="e">
        <f>IF(AND(J104=0,C104&gt;=設定シート!E$85,C104&lt;=設定シート!G$85),1,0)</f>
        <v>#REF!</v>
      </c>
    </row>
    <row r="105" spans="1:18" ht="15" customHeight="1">
      <c r="B105" s="104">
        <v>6</v>
      </c>
      <c r="C105" s="104" t="e">
        <f>'報告書（事業主控）'!#REF!</f>
        <v>#REF!</v>
      </c>
      <c r="E105" s="104" t="e">
        <f>'報告書（事業主控）'!#REF!</f>
        <v>#REF!</v>
      </c>
      <c r="F105" s="104" t="e">
        <f>'報告書（事業主控）'!#REF!</f>
        <v>#REF!</v>
      </c>
      <c r="G105" s="104" t="str">
        <f>IF(ISERROR(VLOOKUP(E105,労務比率,'報告書（事業主控）'!#REF!,FALSE)),"",VLOOKUP(E105,労務比率,'報告書（事業主控）'!#REF!,FALSE))</f>
        <v/>
      </c>
      <c r="H105" s="104" t="str">
        <f>IF(ISERROR(VLOOKUP(E105,労務比率,'報告書（事業主控）'!#REF!+1,FALSE)),"",VLOOKUP(E105,労務比率,'報告書（事業主控）'!#REF!+1,FALSE))</f>
        <v/>
      </c>
      <c r="I105" s="104" t="e">
        <f>'報告書（事業主控）'!#REF!</f>
        <v>#REF!</v>
      </c>
      <c r="J105" s="104" t="e">
        <f>'報告書（事業主控）'!#REF!</f>
        <v>#REF!</v>
      </c>
      <c r="K105" s="104" t="e">
        <f>'報告書（事業主控）'!#REF!</f>
        <v>#REF!</v>
      </c>
      <c r="L105" s="104">
        <f t="shared" si="15"/>
        <v>0</v>
      </c>
      <c r="M105" s="104">
        <f t="shared" si="20"/>
        <v>0</v>
      </c>
      <c r="N105" s="104" t="e">
        <f t="shared" si="19"/>
        <v>#REF!</v>
      </c>
      <c r="O105" s="104" t="e">
        <f t="shared" si="23"/>
        <v>#REF!</v>
      </c>
      <c r="R105" s="104" t="e">
        <f>IF(AND(J105=0,C105&gt;=設定シート!E$85,C105&lt;=設定シート!G$85),1,0)</f>
        <v>#REF!</v>
      </c>
    </row>
    <row r="106" spans="1:18" ht="15" customHeight="1">
      <c r="B106" s="104">
        <v>7</v>
      </c>
      <c r="C106" s="104" t="e">
        <f>'報告書（事業主控）'!#REF!</f>
        <v>#REF!</v>
      </c>
      <c r="E106" s="104" t="e">
        <f>'報告書（事業主控）'!#REF!</f>
        <v>#REF!</v>
      </c>
      <c r="F106" s="104" t="e">
        <f>'報告書（事業主控）'!#REF!</f>
        <v>#REF!</v>
      </c>
      <c r="G106" s="104" t="str">
        <f>IF(ISERROR(VLOOKUP(E106,労務比率,'報告書（事業主控）'!#REF!,FALSE)),"",VLOOKUP(E106,労務比率,'報告書（事業主控）'!#REF!,FALSE))</f>
        <v/>
      </c>
      <c r="H106" s="104" t="str">
        <f>IF(ISERROR(VLOOKUP(E106,労務比率,'報告書（事業主控）'!#REF!+1,FALSE)),"",VLOOKUP(E106,労務比率,'報告書（事業主控）'!#REF!+1,FALSE))</f>
        <v/>
      </c>
      <c r="I106" s="104" t="e">
        <f>'報告書（事業主控）'!#REF!</f>
        <v>#REF!</v>
      </c>
      <c r="J106" s="104" t="e">
        <f>'報告書（事業主控）'!#REF!</f>
        <v>#REF!</v>
      </c>
      <c r="K106" s="104" t="e">
        <f>'報告書（事業主控）'!#REF!</f>
        <v>#REF!</v>
      </c>
      <c r="L106" s="104">
        <f t="shared" si="15"/>
        <v>0</v>
      </c>
      <c r="M106" s="104">
        <f t="shared" si="20"/>
        <v>0</v>
      </c>
      <c r="N106" s="104" t="e">
        <f t="shared" si="19"/>
        <v>#REF!</v>
      </c>
      <c r="O106" s="104" t="e">
        <f t="shared" si="23"/>
        <v>#REF!</v>
      </c>
      <c r="R106" s="104" t="e">
        <f>IF(AND(J106=0,C106&gt;=設定シート!E$85,C106&lt;=設定シート!G$85),1,0)</f>
        <v>#REF!</v>
      </c>
    </row>
    <row r="107" spans="1:18" ht="15" customHeight="1">
      <c r="B107" s="104">
        <v>8</v>
      </c>
      <c r="C107" s="104" t="e">
        <f>'報告書（事業主控）'!#REF!</f>
        <v>#REF!</v>
      </c>
      <c r="E107" s="104" t="e">
        <f>'報告書（事業主控）'!#REF!</f>
        <v>#REF!</v>
      </c>
      <c r="F107" s="104" t="e">
        <f>'報告書（事業主控）'!#REF!</f>
        <v>#REF!</v>
      </c>
      <c r="G107" s="104" t="str">
        <f>IF(ISERROR(VLOOKUP(E107,労務比率,'報告書（事業主控）'!#REF!,FALSE)),"",VLOOKUP(E107,労務比率,'報告書（事業主控）'!#REF!,FALSE))</f>
        <v/>
      </c>
      <c r="H107" s="104" t="str">
        <f>IF(ISERROR(VLOOKUP(E107,労務比率,'報告書（事業主控）'!#REF!+1,FALSE)),"",VLOOKUP(E107,労務比率,'報告書（事業主控）'!#REF!+1,FALSE))</f>
        <v/>
      </c>
      <c r="I107" s="104" t="e">
        <f>'報告書（事業主控）'!#REF!</f>
        <v>#REF!</v>
      </c>
      <c r="J107" s="104" t="e">
        <f>'報告書（事業主控）'!#REF!</f>
        <v>#REF!</v>
      </c>
      <c r="K107" s="104" t="e">
        <f>'報告書（事業主控）'!#REF!</f>
        <v>#REF!</v>
      </c>
      <c r="L107" s="104">
        <f t="shared" si="15"/>
        <v>0</v>
      </c>
      <c r="M107" s="104">
        <f t="shared" si="20"/>
        <v>0</v>
      </c>
      <c r="N107" s="104" t="e">
        <f t="shared" si="19"/>
        <v>#REF!</v>
      </c>
      <c r="O107" s="104" t="e">
        <f t="shared" si="23"/>
        <v>#REF!</v>
      </c>
      <c r="R107" s="104" t="e">
        <f>IF(AND(J107=0,C107&gt;=設定シート!E$85,C107&lt;=設定シート!G$85),1,0)</f>
        <v>#REF!</v>
      </c>
    </row>
    <row r="108" spans="1:18" ht="15" customHeight="1">
      <c r="B108" s="104">
        <v>9</v>
      </c>
      <c r="C108" s="104" t="e">
        <f>'報告書（事業主控）'!#REF!</f>
        <v>#REF!</v>
      </c>
      <c r="E108" s="104" t="e">
        <f>'報告書（事業主控）'!#REF!</f>
        <v>#REF!</v>
      </c>
      <c r="F108" s="104" t="e">
        <f>'報告書（事業主控）'!#REF!</f>
        <v>#REF!</v>
      </c>
      <c r="G108" s="104" t="str">
        <f>IF(ISERROR(VLOOKUP(E108,労務比率,'報告書（事業主控）'!#REF!,FALSE)),"",VLOOKUP(E108,労務比率,'報告書（事業主控）'!#REF!,FALSE))</f>
        <v/>
      </c>
      <c r="H108" s="104" t="str">
        <f>IF(ISERROR(VLOOKUP(E108,労務比率,'報告書（事業主控）'!#REF!+1,FALSE)),"",VLOOKUP(E108,労務比率,'報告書（事業主控）'!#REF!+1,FALSE))</f>
        <v/>
      </c>
      <c r="I108" s="104" t="e">
        <f>'報告書（事業主控）'!#REF!</f>
        <v>#REF!</v>
      </c>
      <c r="J108" s="104" t="e">
        <f>'報告書（事業主控）'!#REF!</f>
        <v>#REF!</v>
      </c>
      <c r="K108" s="104" t="e">
        <f>'報告書（事業主控）'!#REF!</f>
        <v>#REF!</v>
      </c>
      <c r="L108" s="104">
        <f t="shared" si="15"/>
        <v>0</v>
      </c>
      <c r="M108" s="104">
        <f t="shared" si="20"/>
        <v>0</v>
      </c>
      <c r="N108" s="104" t="e">
        <f t="shared" si="19"/>
        <v>#REF!</v>
      </c>
      <c r="O108" s="104" t="e">
        <f t="shared" si="23"/>
        <v>#REF!</v>
      </c>
      <c r="R108" s="104" t="e">
        <f>IF(AND(J108=0,C108&gt;=設定シート!E$85,C108&lt;=設定シート!G$85),1,0)</f>
        <v>#REF!</v>
      </c>
    </row>
    <row r="109" spans="1:18" ht="15" customHeight="1">
      <c r="A109" s="104">
        <v>8</v>
      </c>
      <c r="B109" s="104">
        <v>1</v>
      </c>
      <c r="C109" s="104" t="e">
        <f>'報告書（事業主控）'!#REF!</f>
        <v>#REF!</v>
      </c>
      <c r="E109" s="104" t="e">
        <f>'報告書（事業主控）'!#REF!</f>
        <v>#REF!</v>
      </c>
      <c r="F109" s="104" t="e">
        <f>'報告書（事業主控）'!#REF!</f>
        <v>#REF!</v>
      </c>
      <c r="G109" s="104" t="str">
        <f>IF(ISERROR(VLOOKUP(E109,労務比率,'報告書（事業主控）'!#REF!,FALSE)),"",VLOOKUP(E109,労務比率,'報告書（事業主控）'!#REF!,FALSE))</f>
        <v/>
      </c>
      <c r="H109" s="104" t="str">
        <f>IF(ISERROR(VLOOKUP(E109,労務比率,'報告書（事業主控）'!#REF!+1,FALSE)),"",VLOOKUP(E109,労務比率,'報告書（事業主控）'!#REF!+1,FALSE))</f>
        <v/>
      </c>
      <c r="I109" s="104" t="e">
        <f>'報告書（事業主控）'!#REF!</f>
        <v>#REF!</v>
      </c>
      <c r="J109" s="104" t="e">
        <f>'報告書（事業主控）'!#REF!</f>
        <v>#REF!</v>
      </c>
      <c r="K109" s="104" t="e">
        <f>'報告書（事業主控）'!#REF!</f>
        <v>#REF!</v>
      </c>
      <c r="L109" s="104">
        <f t="shared" si="15"/>
        <v>0</v>
      </c>
      <c r="M109" s="104">
        <f t="shared" si="20"/>
        <v>0</v>
      </c>
      <c r="N109" s="104" t="e">
        <f t="shared" si="19"/>
        <v>#REF!</v>
      </c>
      <c r="O109" s="104" t="e">
        <f t="shared" si="23"/>
        <v>#REF!</v>
      </c>
      <c r="P109" s="104">
        <f>INT(SUMIF(O109:O117,0,I109:I117)*105/108)</f>
        <v>0</v>
      </c>
      <c r="Q109" s="104">
        <f>INT(P109*IF(COUNTIF(R109:R117,1)=0,0,SUMIF(R109:R117,1,G109:G117)/COUNTIF(R109:R117,1))/100)</f>
        <v>0</v>
      </c>
      <c r="R109" s="104" t="e">
        <f>IF(AND(J109=0,C109&gt;=設定シート!E$85,C109&lt;=設定シート!G$85),1,0)</f>
        <v>#REF!</v>
      </c>
    </row>
    <row r="110" spans="1:18" ht="15" customHeight="1">
      <c r="B110" s="104">
        <v>2</v>
      </c>
      <c r="C110" s="104" t="e">
        <f>'報告書（事業主控）'!#REF!</f>
        <v>#REF!</v>
      </c>
      <c r="E110" s="104" t="e">
        <f>'報告書（事業主控）'!#REF!</f>
        <v>#REF!</v>
      </c>
      <c r="F110" s="104" t="e">
        <f>'報告書（事業主控）'!#REF!</f>
        <v>#REF!</v>
      </c>
      <c r="G110" s="104" t="str">
        <f>IF(ISERROR(VLOOKUP(E110,労務比率,'報告書（事業主控）'!#REF!,FALSE)),"",VLOOKUP(E110,労務比率,'報告書（事業主控）'!#REF!,FALSE))</f>
        <v/>
      </c>
      <c r="H110" s="104" t="str">
        <f>IF(ISERROR(VLOOKUP(E110,労務比率,'報告書（事業主控）'!#REF!+1,FALSE)),"",VLOOKUP(E110,労務比率,'報告書（事業主控）'!#REF!+1,FALSE))</f>
        <v/>
      </c>
      <c r="I110" s="104" t="e">
        <f>'報告書（事業主控）'!#REF!</f>
        <v>#REF!</v>
      </c>
      <c r="J110" s="104" t="e">
        <f>'報告書（事業主控）'!#REF!</f>
        <v>#REF!</v>
      </c>
      <c r="K110" s="104" t="e">
        <f>'報告書（事業主控）'!#REF!</f>
        <v>#REF!</v>
      </c>
      <c r="L110" s="104">
        <f t="shared" si="15"/>
        <v>0</v>
      </c>
      <c r="M110" s="104">
        <f t="shared" si="20"/>
        <v>0</v>
      </c>
      <c r="N110" s="104" t="e">
        <f t="shared" si="19"/>
        <v>#REF!</v>
      </c>
      <c r="O110" s="104" t="e">
        <f t="shared" si="23"/>
        <v>#REF!</v>
      </c>
      <c r="R110" s="104" t="e">
        <f>IF(AND(J110=0,C110&gt;=設定シート!E$85,C110&lt;=設定シート!G$85),1,0)</f>
        <v>#REF!</v>
      </c>
    </row>
    <row r="111" spans="1:18" ht="15" customHeight="1">
      <c r="B111" s="104">
        <v>3</v>
      </c>
      <c r="C111" s="104" t="e">
        <f>'報告書（事業主控）'!#REF!</f>
        <v>#REF!</v>
      </c>
      <c r="E111" s="104" t="e">
        <f>'報告書（事業主控）'!#REF!</f>
        <v>#REF!</v>
      </c>
      <c r="F111" s="104" t="e">
        <f>'報告書（事業主控）'!#REF!</f>
        <v>#REF!</v>
      </c>
      <c r="G111" s="104" t="str">
        <f>IF(ISERROR(VLOOKUP(E111,労務比率,'報告書（事業主控）'!#REF!,FALSE)),"",VLOOKUP(E111,労務比率,'報告書（事業主控）'!#REF!,FALSE))</f>
        <v/>
      </c>
      <c r="H111" s="104" t="str">
        <f>IF(ISERROR(VLOOKUP(E111,労務比率,'報告書（事業主控）'!#REF!+1,FALSE)),"",VLOOKUP(E111,労務比率,'報告書（事業主控）'!#REF!+1,FALSE))</f>
        <v/>
      </c>
      <c r="I111" s="104" t="e">
        <f>'報告書（事業主控）'!#REF!</f>
        <v>#REF!</v>
      </c>
      <c r="J111" s="104" t="e">
        <f>'報告書（事業主控）'!#REF!</f>
        <v>#REF!</v>
      </c>
      <c r="K111" s="104" t="e">
        <f>'報告書（事業主控）'!#REF!</f>
        <v>#REF!</v>
      </c>
      <c r="L111" s="104">
        <f t="shared" si="15"/>
        <v>0</v>
      </c>
      <c r="M111" s="104">
        <f t="shared" si="20"/>
        <v>0</v>
      </c>
      <c r="N111" s="104" t="e">
        <f t="shared" si="19"/>
        <v>#REF!</v>
      </c>
      <c r="O111" s="104" t="e">
        <f t="shared" si="23"/>
        <v>#REF!</v>
      </c>
      <c r="R111" s="104" t="e">
        <f>IF(AND(J111=0,C111&gt;=設定シート!E$85,C111&lt;=設定シート!G$85),1,0)</f>
        <v>#REF!</v>
      </c>
    </row>
    <row r="112" spans="1:18" ht="15" customHeight="1">
      <c r="B112" s="104">
        <v>4</v>
      </c>
      <c r="C112" s="104" t="e">
        <f>'報告書（事業主控）'!#REF!</f>
        <v>#REF!</v>
      </c>
      <c r="E112" s="104" t="e">
        <f>'報告書（事業主控）'!#REF!</f>
        <v>#REF!</v>
      </c>
      <c r="F112" s="104" t="e">
        <f>'報告書（事業主控）'!#REF!</f>
        <v>#REF!</v>
      </c>
      <c r="G112" s="104" t="str">
        <f>IF(ISERROR(VLOOKUP(E112,労務比率,'報告書（事業主控）'!#REF!,FALSE)),"",VLOOKUP(E112,労務比率,'報告書（事業主控）'!#REF!,FALSE))</f>
        <v/>
      </c>
      <c r="H112" s="104" t="str">
        <f>IF(ISERROR(VLOOKUP(E112,労務比率,'報告書（事業主控）'!#REF!+1,FALSE)),"",VLOOKUP(E112,労務比率,'報告書（事業主控）'!#REF!+1,FALSE))</f>
        <v/>
      </c>
      <c r="I112" s="104" t="e">
        <f>'報告書（事業主控）'!#REF!</f>
        <v>#REF!</v>
      </c>
      <c r="J112" s="104" t="e">
        <f>'報告書（事業主控）'!#REF!</f>
        <v>#REF!</v>
      </c>
      <c r="K112" s="104" t="e">
        <f>'報告書（事業主控）'!#REF!</f>
        <v>#REF!</v>
      </c>
      <c r="L112" s="104">
        <f t="shared" si="15"/>
        <v>0</v>
      </c>
      <c r="M112" s="104">
        <f t="shared" si="20"/>
        <v>0</v>
      </c>
      <c r="N112" s="104" t="e">
        <f t="shared" si="19"/>
        <v>#REF!</v>
      </c>
      <c r="O112" s="104" t="e">
        <f t="shared" si="23"/>
        <v>#REF!</v>
      </c>
      <c r="R112" s="104" t="e">
        <f>IF(AND(J112=0,C112&gt;=設定シート!E$85,C112&lt;=設定シート!G$85),1,0)</f>
        <v>#REF!</v>
      </c>
    </row>
    <row r="113" spans="1:18" ht="15" customHeight="1">
      <c r="B113" s="104">
        <v>5</v>
      </c>
      <c r="C113" s="104" t="e">
        <f>'報告書（事業主控）'!#REF!</f>
        <v>#REF!</v>
      </c>
      <c r="E113" s="104" t="e">
        <f>'報告書（事業主控）'!#REF!</f>
        <v>#REF!</v>
      </c>
      <c r="F113" s="104" t="e">
        <f>'報告書（事業主控）'!#REF!</f>
        <v>#REF!</v>
      </c>
      <c r="G113" s="104" t="str">
        <f>IF(ISERROR(VLOOKUP(E113,労務比率,'報告書（事業主控）'!#REF!,FALSE)),"",VLOOKUP(E113,労務比率,'報告書（事業主控）'!#REF!,FALSE))</f>
        <v/>
      </c>
      <c r="H113" s="104" t="str">
        <f>IF(ISERROR(VLOOKUP(E113,労務比率,'報告書（事業主控）'!#REF!+1,FALSE)),"",VLOOKUP(E113,労務比率,'報告書（事業主控）'!#REF!+1,FALSE))</f>
        <v/>
      </c>
      <c r="I113" s="104" t="e">
        <f>'報告書（事業主控）'!#REF!</f>
        <v>#REF!</v>
      </c>
      <c r="J113" s="104" t="e">
        <f>'報告書（事業主控）'!#REF!</f>
        <v>#REF!</v>
      </c>
      <c r="K113" s="104" t="e">
        <f>'報告書（事業主控）'!#REF!</f>
        <v>#REF!</v>
      </c>
      <c r="L113" s="104">
        <f t="shared" si="15"/>
        <v>0</v>
      </c>
      <c r="M113" s="104">
        <f t="shared" si="20"/>
        <v>0</v>
      </c>
      <c r="N113" s="104" t="e">
        <f t="shared" si="19"/>
        <v>#REF!</v>
      </c>
      <c r="O113" s="104" t="e">
        <f t="shared" si="23"/>
        <v>#REF!</v>
      </c>
      <c r="R113" s="104" t="e">
        <f>IF(AND(J113=0,C113&gt;=設定シート!E$85,C113&lt;=設定シート!G$85),1,0)</f>
        <v>#REF!</v>
      </c>
    </row>
    <row r="114" spans="1:18" ht="15" customHeight="1">
      <c r="B114" s="104">
        <v>6</v>
      </c>
      <c r="C114" s="104" t="e">
        <f>'報告書（事業主控）'!#REF!</f>
        <v>#REF!</v>
      </c>
      <c r="E114" s="104" t="e">
        <f>'報告書（事業主控）'!#REF!</f>
        <v>#REF!</v>
      </c>
      <c r="F114" s="104" t="e">
        <f>'報告書（事業主控）'!#REF!</f>
        <v>#REF!</v>
      </c>
      <c r="G114" s="104" t="str">
        <f>IF(ISERROR(VLOOKUP(E114,労務比率,'報告書（事業主控）'!#REF!,FALSE)),"",VLOOKUP(E114,労務比率,'報告書（事業主控）'!#REF!,FALSE))</f>
        <v/>
      </c>
      <c r="H114" s="104" t="str">
        <f>IF(ISERROR(VLOOKUP(E114,労務比率,'報告書（事業主控）'!#REF!+1,FALSE)),"",VLOOKUP(E114,労務比率,'報告書（事業主控）'!#REF!+1,FALSE))</f>
        <v/>
      </c>
      <c r="I114" s="104" t="e">
        <f>'報告書（事業主控）'!#REF!</f>
        <v>#REF!</v>
      </c>
      <c r="J114" s="104" t="e">
        <f>'報告書（事業主控）'!#REF!</f>
        <v>#REF!</v>
      </c>
      <c r="K114" s="104" t="e">
        <f>'報告書（事業主控）'!#REF!</f>
        <v>#REF!</v>
      </c>
      <c r="L114" s="104">
        <f t="shared" si="15"/>
        <v>0</v>
      </c>
      <c r="M114" s="104">
        <f t="shared" si="20"/>
        <v>0</v>
      </c>
      <c r="N114" s="104" t="e">
        <f t="shared" si="19"/>
        <v>#REF!</v>
      </c>
      <c r="O114" s="104" t="e">
        <f t="shared" si="23"/>
        <v>#REF!</v>
      </c>
      <c r="R114" s="104" t="e">
        <f>IF(AND(J114=0,C114&gt;=設定シート!E$85,C114&lt;=設定シート!G$85),1,0)</f>
        <v>#REF!</v>
      </c>
    </row>
    <row r="115" spans="1:18" ht="15" customHeight="1">
      <c r="B115" s="104">
        <v>7</v>
      </c>
      <c r="C115" s="104" t="e">
        <f>'報告書（事業主控）'!#REF!</f>
        <v>#REF!</v>
      </c>
      <c r="E115" s="104" t="e">
        <f>'報告書（事業主控）'!#REF!</f>
        <v>#REF!</v>
      </c>
      <c r="F115" s="104" t="e">
        <f>'報告書（事業主控）'!#REF!</f>
        <v>#REF!</v>
      </c>
      <c r="G115" s="104" t="str">
        <f>IF(ISERROR(VLOOKUP(E115,労務比率,'報告書（事業主控）'!#REF!,FALSE)),"",VLOOKUP(E115,労務比率,'報告書（事業主控）'!#REF!,FALSE))</f>
        <v/>
      </c>
      <c r="H115" s="104" t="str">
        <f>IF(ISERROR(VLOOKUP(E115,労務比率,'報告書（事業主控）'!#REF!+1,FALSE)),"",VLOOKUP(E115,労務比率,'報告書（事業主控）'!#REF!+1,FALSE))</f>
        <v/>
      </c>
      <c r="I115" s="104" t="e">
        <f>'報告書（事業主控）'!#REF!</f>
        <v>#REF!</v>
      </c>
      <c r="J115" s="104" t="e">
        <f>'報告書（事業主控）'!#REF!</f>
        <v>#REF!</v>
      </c>
      <c r="K115" s="104" t="e">
        <f>'報告書（事業主控）'!#REF!</f>
        <v>#REF!</v>
      </c>
      <c r="L115" s="104">
        <f t="shared" ref="L115:L178" si="24">IF(ISERROR(INT((ROUNDDOWN(I115*G115/100,0)+K115)/1000)),0,INT((ROUNDDOWN(I115*G115/100,0)+K115)/1000))</f>
        <v>0</v>
      </c>
      <c r="M115" s="104">
        <f t="shared" si="20"/>
        <v>0</v>
      </c>
      <c r="N115" s="104" t="e">
        <f t="shared" ref="N115:N178" si="25">IF(R115=1,0,I115)</f>
        <v>#REF!</v>
      </c>
      <c r="O115" s="104" t="e">
        <f t="shared" si="23"/>
        <v>#REF!</v>
      </c>
      <c r="R115" s="104" t="e">
        <f>IF(AND(J115=0,C115&gt;=設定シート!E$85,C115&lt;=設定シート!G$85),1,0)</f>
        <v>#REF!</v>
      </c>
    </row>
    <row r="116" spans="1:18" ht="15" customHeight="1">
      <c r="B116" s="104">
        <v>8</v>
      </c>
      <c r="C116" s="104" t="e">
        <f>'報告書（事業主控）'!#REF!</f>
        <v>#REF!</v>
      </c>
      <c r="E116" s="104" t="e">
        <f>'報告書（事業主控）'!#REF!</f>
        <v>#REF!</v>
      </c>
      <c r="F116" s="104" t="e">
        <f>'報告書（事業主控）'!#REF!</f>
        <v>#REF!</v>
      </c>
      <c r="G116" s="104" t="str">
        <f>IF(ISERROR(VLOOKUP(E116,労務比率,'報告書（事業主控）'!#REF!,FALSE)),"",VLOOKUP(E116,労務比率,'報告書（事業主控）'!#REF!,FALSE))</f>
        <v/>
      </c>
      <c r="H116" s="104" t="str">
        <f>IF(ISERROR(VLOOKUP(E116,労務比率,'報告書（事業主控）'!#REF!+1,FALSE)),"",VLOOKUP(E116,労務比率,'報告書（事業主控）'!#REF!+1,FALSE))</f>
        <v/>
      </c>
      <c r="I116" s="104" t="e">
        <f>'報告書（事業主控）'!#REF!</f>
        <v>#REF!</v>
      </c>
      <c r="J116" s="104" t="e">
        <f>'報告書（事業主控）'!#REF!</f>
        <v>#REF!</v>
      </c>
      <c r="K116" s="104" t="e">
        <f>'報告書（事業主控）'!#REF!</f>
        <v>#REF!</v>
      </c>
      <c r="L116" s="104">
        <f t="shared" si="24"/>
        <v>0</v>
      </c>
      <c r="M116" s="104">
        <f t="shared" si="20"/>
        <v>0</v>
      </c>
      <c r="N116" s="104" t="e">
        <f t="shared" si="25"/>
        <v>#REF!</v>
      </c>
      <c r="O116" s="104" t="e">
        <f t="shared" si="23"/>
        <v>#REF!</v>
      </c>
      <c r="R116" s="104" t="e">
        <f>IF(AND(J116=0,C116&gt;=設定シート!E$85,C116&lt;=設定シート!G$85),1,0)</f>
        <v>#REF!</v>
      </c>
    </row>
    <row r="117" spans="1:18" ht="15" customHeight="1">
      <c r="B117" s="104">
        <v>9</v>
      </c>
      <c r="C117" s="104" t="e">
        <f>'報告書（事業主控）'!#REF!</f>
        <v>#REF!</v>
      </c>
      <c r="E117" s="104" t="e">
        <f>'報告書（事業主控）'!#REF!</f>
        <v>#REF!</v>
      </c>
      <c r="F117" s="104" t="e">
        <f>'報告書（事業主控）'!#REF!</f>
        <v>#REF!</v>
      </c>
      <c r="G117" s="104" t="str">
        <f>IF(ISERROR(VLOOKUP(E117,労務比率,'報告書（事業主控）'!#REF!,FALSE)),"",VLOOKUP(E117,労務比率,'報告書（事業主控）'!#REF!,FALSE))</f>
        <v/>
      </c>
      <c r="H117" s="104" t="str">
        <f>IF(ISERROR(VLOOKUP(E117,労務比率,'報告書（事業主控）'!#REF!+1,FALSE)),"",VLOOKUP(E117,労務比率,'報告書（事業主控）'!#REF!+1,FALSE))</f>
        <v/>
      </c>
      <c r="I117" s="104" t="e">
        <f>'報告書（事業主控）'!#REF!</f>
        <v>#REF!</v>
      </c>
      <c r="J117" s="104" t="e">
        <f>'報告書（事業主控）'!#REF!</f>
        <v>#REF!</v>
      </c>
      <c r="K117" s="104" t="e">
        <f>'報告書（事業主控）'!#REF!</f>
        <v>#REF!</v>
      </c>
      <c r="L117" s="104">
        <f t="shared" si="24"/>
        <v>0</v>
      </c>
      <c r="M117" s="104">
        <f t="shared" si="20"/>
        <v>0</v>
      </c>
      <c r="N117" s="104" t="e">
        <f t="shared" si="25"/>
        <v>#REF!</v>
      </c>
      <c r="O117" s="104" t="e">
        <f t="shared" si="23"/>
        <v>#REF!</v>
      </c>
      <c r="R117" s="104" t="e">
        <f>IF(AND(J117=0,C117&gt;=設定シート!E$85,C117&lt;=設定シート!G$85),1,0)</f>
        <v>#REF!</v>
      </c>
    </row>
    <row r="118" spans="1:18" ht="15" customHeight="1">
      <c r="A118" s="104">
        <v>9</v>
      </c>
      <c r="B118" s="104">
        <v>1</v>
      </c>
      <c r="C118" s="104" t="e">
        <f>'報告書（事業主控）'!#REF!</f>
        <v>#REF!</v>
      </c>
      <c r="E118" s="104" t="e">
        <f>'報告書（事業主控）'!#REF!</f>
        <v>#REF!</v>
      </c>
      <c r="F118" s="104" t="e">
        <f>'報告書（事業主控）'!#REF!</f>
        <v>#REF!</v>
      </c>
      <c r="G118" s="104" t="str">
        <f>IF(ISERROR(VLOOKUP(E118,労務比率,'報告書（事業主控）'!#REF!,FALSE)),"",VLOOKUP(E118,労務比率,'報告書（事業主控）'!#REF!,FALSE))</f>
        <v/>
      </c>
      <c r="H118" s="104" t="str">
        <f>IF(ISERROR(VLOOKUP(E118,労務比率,'報告書（事業主控）'!#REF!+1,FALSE)),"",VLOOKUP(E118,労務比率,'報告書（事業主控）'!#REF!+1,FALSE))</f>
        <v/>
      </c>
      <c r="I118" s="104" t="e">
        <f>'報告書（事業主控）'!#REF!</f>
        <v>#REF!</v>
      </c>
      <c r="J118" s="104" t="e">
        <f>'報告書（事業主控）'!#REF!</f>
        <v>#REF!</v>
      </c>
      <c r="K118" s="104" t="e">
        <f>'報告書（事業主控）'!#REF!</f>
        <v>#REF!</v>
      </c>
      <c r="L118" s="104">
        <f t="shared" si="24"/>
        <v>0</v>
      </c>
      <c r="M118" s="104">
        <f t="shared" si="20"/>
        <v>0</v>
      </c>
      <c r="N118" s="104" t="e">
        <f t="shared" si="25"/>
        <v>#REF!</v>
      </c>
      <c r="O118" s="104" t="e">
        <f t="shared" si="23"/>
        <v>#REF!</v>
      </c>
      <c r="P118" s="104">
        <f>INT(SUMIF(O118:O126,0,I118:I126)*105/108)</f>
        <v>0</v>
      </c>
      <c r="Q118" s="104">
        <f>INT(P118*IF(COUNTIF(R118:R126,1)=0,0,SUMIF(R118:R126,1,G118:G126)/COUNTIF(R118:R126,1))/100)</f>
        <v>0</v>
      </c>
      <c r="R118" s="104" t="e">
        <f>IF(AND(J118=0,C118&gt;=設定シート!E$85,C118&lt;=設定シート!G$85),1,0)</f>
        <v>#REF!</v>
      </c>
    </row>
    <row r="119" spans="1:18" ht="15" customHeight="1">
      <c r="B119" s="104">
        <v>2</v>
      </c>
      <c r="C119" s="104" t="e">
        <f>'報告書（事業主控）'!#REF!</f>
        <v>#REF!</v>
      </c>
      <c r="E119" s="104" t="e">
        <f>'報告書（事業主控）'!#REF!</f>
        <v>#REF!</v>
      </c>
      <c r="F119" s="104" t="e">
        <f>'報告書（事業主控）'!#REF!</f>
        <v>#REF!</v>
      </c>
      <c r="G119" s="104" t="str">
        <f>IF(ISERROR(VLOOKUP(E119,労務比率,'報告書（事業主控）'!#REF!,FALSE)),"",VLOOKUP(E119,労務比率,'報告書（事業主控）'!#REF!,FALSE))</f>
        <v/>
      </c>
      <c r="H119" s="104" t="str">
        <f>IF(ISERROR(VLOOKUP(E119,労務比率,'報告書（事業主控）'!#REF!+1,FALSE)),"",VLOOKUP(E119,労務比率,'報告書（事業主控）'!#REF!+1,FALSE))</f>
        <v/>
      </c>
      <c r="I119" s="104" t="e">
        <f>'報告書（事業主控）'!#REF!</f>
        <v>#REF!</v>
      </c>
      <c r="J119" s="104" t="e">
        <f>'報告書（事業主控）'!#REF!</f>
        <v>#REF!</v>
      </c>
      <c r="K119" s="104" t="e">
        <f>'報告書（事業主控）'!#REF!</f>
        <v>#REF!</v>
      </c>
      <c r="L119" s="104">
        <f t="shared" si="24"/>
        <v>0</v>
      </c>
      <c r="M119" s="104">
        <f t="shared" si="20"/>
        <v>0</v>
      </c>
      <c r="N119" s="104" t="e">
        <f t="shared" si="25"/>
        <v>#REF!</v>
      </c>
      <c r="O119" s="104" t="e">
        <f t="shared" si="23"/>
        <v>#REF!</v>
      </c>
      <c r="R119" s="104" t="e">
        <f>IF(AND(J119=0,C119&gt;=設定シート!E$85,C119&lt;=設定シート!G$85),1,0)</f>
        <v>#REF!</v>
      </c>
    </row>
    <row r="120" spans="1:18" ht="15" customHeight="1">
      <c r="B120" s="104">
        <v>3</v>
      </c>
      <c r="C120" s="104" t="e">
        <f>'報告書（事業主控）'!#REF!</f>
        <v>#REF!</v>
      </c>
      <c r="E120" s="104" t="e">
        <f>'報告書（事業主控）'!#REF!</f>
        <v>#REF!</v>
      </c>
      <c r="F120" s="104" t="e">
        <f>'報告書（事業主控）'!#REF!</f>
        <v>#REF!</v>
      </c>
      <c r="G120" s="104" t="str">
        <f>IF(ISERROR(VLOOKUP(E120,労務比率,'報告書（事業主控）'!#REF!,FALSE)),"",VLOOKUP(E120,労務比率,'報告書（事業主控）'!#REF!,FALSE))</f>
        <v/>
      </c>
      <c r="H120" s="104" t="str">
        <f>IF(ISERROR(VLOOKUP(E120,労務比率,'報告書（事業主控）'!#REF!+1,FALSE)),"",VLOOKUP(E120,労務比率,'報告書（事業主控）'!#REF!+1,FALSE))</f>
        <v/>
      </c>
      <c r="I120" s="104" t="e">
        <f>'報告書（事業主控）'!#REF!</f>
        <v>#REF!</v>
      </c>
      <c r="J120" s="104" t="e">
        <f>'報告書（事業主控）'!#REF!</f>
        <v>#REF!</v>
      </c>
      <c r="K120" s="104" t="e">
        <f>'報告書（事業主控）'!#REF!</f>
        <v>#REF!</v>
      </c>
      <c r="L120" s="104">
        <f t="shared" si="24"/>
        <v>0</v>
      </c>
      <c r="M120" s="104">
        <f t="shared" ref="M120:M183" si="26">IF(ISERROR(L120*H120),0,L120*H120)</f>
        <v>0</v>
      </c>
      <c r="N120" s="104" t="e">
        <f t="shared" si="25"/>
        <v>#REF!</v>
      </c>
      <c r="O120" s="104" t="e">
        <f t="shared" si="23"/>
        <v>#REF!</v>
      </c>
      <c r="R120" s="104" t="e">
        <f>IF(AND(J120=0,C120&gt;=設定シート!E$85,C120&lt;=設定シート!G$85),1,0)</f>
        <v>#REF!</v>
      </c>
    </row>
    <row r="121" spans="1:18" ht="15" customHeight="1">
      <c r="B121" s="104">
        <v>4</v>
      </c>
      <c r="C121" s="104" t="e">
        <f>'報告書（事業主控）'!#REF!</f>
        <v>#REF!</v>
      </c>
      <c r="E121" s="104" t="e">
        <f>'報告書（事業主控）'!#REF!</f>
        <v>#REF!</v>
      </c>
      <c r="F121" s="104" t="e">
        <f>'報告書（事業主控）'!#REF!</f>
        <v>#REF!</v>
      </c>
      <c r="G121" s="104" t="str">
        <f>IF(ISERROR(VLOOKUP(E121,労務比率,'報告書（事業主控）'!#REF!,FALSE)),"",VLOOKUP(E121,労務比率,'報告書（事業主控）'!#REF!,FALSE))</f>
        <v/>
      </c>
      <c r="H121" s="104" t="str">
        <f>IF(ISERROR(VLOOKUP(E121,労務比率,'報告書（事業主控）'!#REF!+1,FALSE)),"",VLOOKUP(E121,労務比率,'報告書（事業主控）'!#REF!+1,FALSE))</f>
        <v/>
      </c>
      <c r="I121" s="104" t="e">
        <f>'報告書（事業主控）'!#REF!</f>
        <v>#REF!</v>
      </c>
      <c r="J121" s="104" t="e">
        <f>'報告書（事業主控）'!#REF!</f>
        <v>#REF!</v>
      </c>
      <c r="K121" s="104" t="e">
        <f>'報告書（事業主控）'!#REF!</f>
        <v>#REF!</v>
      </c>
      <c r="L121" s="104">
        <f t="shared" si="24"/>
        <v>0</v>
      </c>
      <c r="M121" s="104">
        <f t="shared" si="26"/>
        <v>0</v>
      </c>
      <c r="N121" s="104" t="e">
        <f t="shared" si="25"/>
        <v>#REF!</v>
      </c>
      <c r="O121" s="104" t="e">
        <f t="shared" si="23"/>
        <v>#REF!</v>
      </c>
      <c r="R121" s="104" t="e">
        <f>IF(AND(J121=0,C121&gt;=設定シート!E$85,C121&lt;=設定シート!G$85),1,0)</f>
        <v>#REF!</v>
      </c>
    </row>
    <row r="122" spans="1:18" ht="15" customHeight="1">
      <c r="B122" s="104">
        <v>5</v>
      </c>
      <c r="C122" s="104" t="e">
        <f>'報告書（事業主控）'!#REF!</f>
        <v>#REF!</v>
      </c>
      <c r="E122" s="104" t="e">
        <f>'報告書（事業主控）'!#REF!</f>
        <v>#REF!</v>
      </c>
      <c r="F122" s="104" t="e">
        <f>'報告書（事業主控）'!#REF!</f>
        <v>#REF!</v>
      </c>
      <c r="G122" s="104" t="str">
        <f>IF(ISERROR(VLOOKUP(E122,労務比率,'報告書（事業主控）'!#REF!,FALSE)),"",VLOOKUP(E122,労務比率,'報告書（事業主控）'!#REF!,FALSE))</f>
        <v/>
      </c>
      <c r="H122" s="104" t="str">
        <f>IF(ISERROR(VLOOKUP(E122,労務比率,'報告書（事業主控）'!#REF!+1,FALSE)),"",VLOOKUP(E122,労務比率,'報告書（事業主控）'!#REF!+1,FALSE))</f>
        <v/>
      </c>
      <c r="I122" s="104" t="e">
        <f>'報告書（事業主控）'!#REF!</f>
        <v>#REF!</v>
      </c>
      <c r="J122" s="104" t="e">
        <f>'報告書（事業主控）'!#REF!</f>
        <v>#REF!</v>
      </c>
      <c r="K122" s="104" t="e">
        <f>'報告書（事業主控）'!#REF!</f>
        <v>#REF!</v>
      </c>
      <c r="L122" s="104">
        <f t="shared" si="24"/>
        <v>0</v>
      </c>
      <c r="M122" s="104">
        <f t="shared" si="26"/>
        <v>0</v>
      </c>
      <c r="N122" s="104" t="e">
        <f t="shared" si="25"/>
        <v>#REF!</v>
      </c>
      <c r="O122" s="104" t="e">
        <f t="shared" si="23"/>
        <v>#REF!</v>
      </c>
      <c r="R122" s="104" t="e">
        <f>IF(AND(J122=0,C122&gt;=設定シート!E$85,C122&lt;=設定シート!G$85),1,0)</f>
        <v>#REF!</v>
      </c>
    </row>
    <row r="123" spans="1:18" ht="15" customHeight="1">
      <c r="B123" s="104">
        <v>6</v>
      </c>
      <c r="C123" s="104" t="e">
        <f>'報告書（事業主控）'!#REF!</f>
        <v>#REF!</v>
      </c>
      <c r="E123" s="104" t="e">
        <f>'報告書（事業主控）'!#REF!</f>
        <v>#REF!</v>
      </c>
      <c r="F123" s="104" t="e">
        <f>'報告書（事業主控）'!#REF!</f>
        <v>#REF!</v>
      </c>
      <c r="G123" s="104" t="str">
        <f>IF(ISERROR(VLOOKUP(E123,労務比率,'報告書（事業主控）'!#REF!,FALSE)),"",VLOOKUP(E123,労務比率,'報告書（事業主控）'!#REF!,FALSE))</f>
        <v/>
      </c>
      <c r="H123" s="104" t="str">
        <f>IF(ISERROR(VLOOKUP(E123,労務比率,'報告書（事業主控）'!#REF!+1,FALSE)),"",VLOOKUP(E123,労務比率,'報告書（事業主控）'!#REF!+1,FALSE))</f>
        <v/>
      </c>
      <c r="I123" s="104" t="e">
        <f>'報告書（事業主控）'!#REF!</f>
        <v>#REF!</v>
      </c>
      <c r="J123" s="104" t="e">
        <f>'報告書（事業主控）'!#REF!</f>
        <v>#REF!</v>
      </c>
      <c r="K123" s="104" t="e">
        <f>'報告書（事業主控）'!#REF!</f>
        <v>#REF!</v>
      </c>
      <c r="L123" s="104">
        <f t="shared" si="24"/>
        <v>0</v>
      </c>
      <c r="M123" s="104">
        <f t="shared" si="26"/>
        <v>0</v>
      </c>
      <c r="N123" s="104" t="e">
        <f t="shared" si="25"/>
        <v>#REF!</v>
      </c>
      <c r="O123" s="104" t="e">
        <f t="shared" si="23"/>
        <v>#REF!</v>
      </c>
      <c r="R123" s="104" t="e">
        <f>IF(AND(J123=0,C123&gt;=設定シート!E$85,C123&lt;=設定シート!G$85),1,0)</f>
        <v>#REF!</v>
      </c>
    </row>
    <row r="124" spans="1:18" ht="15" customHeight="1">
      <c r="B124" s="104">
        <v>7</v>
      </c>
      <c r="C124" s="104" t="e">
        <f>'報告書（事業主控）'!#REF!</f>
        <v>#REF!</v>
      </c>
      <c r="E124" s="104" t="e">
        <f>'報告書（事業主控）'!#REF!</f>
        <v>#REF!</v>
      </c>
      <c r="F124" s="104" t="e">
        <f>'報告書（事業主控）'!#REF!</f>
        <v>#REF!</v>
      </c>
      <c r="G124" s="104" t="str">
        <f>IF(ISERROR(VLOOKUP(E124,労務比率,'報告書（事業主控）'!#REF!,FALSE)),"",VLOOKUP(E124,労務比率,'報告書（事業主控）'!#REF!,FALSE))</f>
        <v/>
      </c>
      <c r="H124" s="104" t="str">
        <f>IF(ISERROR(VLOOKUP(E124,労務比率,'報告書（事業主控）'!#REF!+1,FALSE)),"",VLOOKUP(E124,労務比率,'報告書（事業主控）'!#REF!+1,FALSE))</f>
        <v/>
      </c>
      <c r="I124" s="104" t="e">
        <f>'報告書（事業主控）'!#REF!</f>
        <v>#REF!</v>
      </c>
      <c r="J124" s="104" t="e">
        <f>'報告書（事業主控）'!#REF!</f>
        <v>#REF!</v>
      </c>
      <c r="K124" s="104" t="e">
        <f>'報告書（事業主控）'!#REF!</f>
        <v>#REF!</v>
      </c>
      <c r="L124" s="104">
        <f t="shared" si="24"/>
        <v>0</v>
      </c>
      <c r="M124" s="104">
        <f t="shared" si="26"/>
        <v>0</v>
      </c>
      <c r="N124" s="104" t="e">
        <f t="shared" si="25"/>
        <v>#REF!</v>
      </c>
      <c r="O124" s="104" t="e">
        <f t="shared" si="23"/>
        <v>#REF!</v>
      </c>
      <c r="R124" s="104" t="e">
        <f>IF(AND(J124=0,C124&gt;=設定シート!E$85,C124&lt;=設定シート!G$85),1,0)</f>
        <v>#REF!</v>
      </c>
    </row>
    <row r="125" spans="1:18" ht="15" customHeight="1">
      <c r="B125" s="104">
        <v>8</v>
      </c>
      <c r="C125" s="104" t="e">
        <f>'報告書（事業主控）'!#REF!</f>
        <v>#REF!</v>
      </c>
      <c r="E125" s="104" t="e">
        <f>'報告書（事業主控）'!#REF!</f>
        <v>#REF!</v>
      </c>
      <c r="F125" s="104" t="e">
        <f>'報告書（事業主控）'!#REF!</f>
        <v>#REF!</v>
      </c>
      <c r="G125" s="104" t="str">
        <f>IF(ISERROR(VLOOKUP(E125,労務比率,'報告書（事業主控）'!#REF!,FALSE)),"",VLOOKUP(E125,労務比率,'報告書（事業主控）'!#REF!,FALSE))</f>
        <v/>
      </c>
      <c r="H125" s="104" t="str">
        <f>IF(ISERROR(VLOOKUP(E125,労務比率,'報告書（事業主控）'!#REF!+1,FALSE)),"",VLOOKUP(E125,労務比率,'報告書（事業主控）'!#REF!+1,FALSE))</f>
        <v/>
      </c>
      <c r="I125" s="104" t="e">
        <f>'報告書（事業主控）'!#REF!</f>
        <v>#REF!</v>
      </c>
      <c r="J125" s="104" t="e">
        <f>'報告書（事業主控）'!#REF!</f>
        <v>#REF!</v>
      </c>
      <c r="K125" s="104" t="e">
        <f>'報告書（事業主控）'!#REF!</f>
        <v>#REF!</v>
      </c>
      <c r="L125" s="104">
        <f t="shared" si="24"/>
        <v>0</v>
      </c>
      <c r="M125" s="104">
        <f t="shared" si="26"/>
        <v>0</v>
      </c>
      <c r="N125" s="104" t="e">
        <f t="shared" si="25"/>
        <v>#REF!</v>
      </c>
      <c r="O125" s="104" t="e">
        <f t="shared" si="23"/>
        <v>#REF!</v>
      </c>
      <c r="R125" s="104" t="e">
        <f>IF(AND(J125=0,C125&gt;=設定シート!E$85,C125&lt;=設定シート!G$85),1,0)</f>
        <v>#REF!</v>
      </c>
    </row>
    <row r="126" spans="1:18" ht="15" customHeight="1">
      <c r="B126" s="104">
        <v>9</v>
      </c>
      <c r="C126" s="104" t="e">
        <f>'報告書（事業主控）'!#REF!</f>
        <v>#REF!</v>
      </c>
      <c r="E126" s="104" t="e">
        <f>'報告書（事業主控）'!#REF!</f>
        <v>#REF!</v>
      </c>
      <c r="F126" s="104" t="e">
        <f>'報告書（事業主控）'!#REF!</f>
        <v>#REF!</v>
      </c>
      <c r="G126" s="104" t="str">
        <f>IF(ISERROR(VLOOKUP(E126,労務比率,'報告書（事業主控）'!#REF!,FALSE)),"",VLOOKUP(E126,労務比率,'報告書（事業主控）'!#REF!,FALSE))</f>
        <v/>
      </c>
      <c r="H126" s="104" t="str">
        <f>IF(ISERROR(VLOOKUP(E126,労務比率,'報告書（事業主控）'!#REF!+1,FALSE)),"",VLOOKUP(E126,労務比率,'報告書（事業主控）'!#REF!+1,FALSE))</f>
        <v/>
      </c>
      <c r="I126" s="104" t="e">
        <f>'報告書（事業主控）'!#REF!</f>
        <v>#REF!</v>
      </c>
      <c r="J126" s="104" t="e">
        <f>'報告書（事業主控）'!#REF!</f>
        <v>#REF!</v>
      </c>
      <c r="K126" s="104" t="e">
        <f>'報告書（事業主控）'!#REF!</f>
        <v>#REF!</v>
      </c>
      <c r="L126" s="104">
        <f t="shared" si="24"/>
        <v>0</v>
      </c>
      <c r="M126" s="104">
        <f t="shared" si="26"/>
        <v>0</v>
      </c>
      <c r="N126" s="104" t="e">
        <f t="shared" si="25"/>
        <v>#REF!</v>
      </c>
      <c r="O126" s="104" t="e">
        <f t="shared" si="23"/>
        <v>#REF!</v>
      </c>
      <c r="R126" s="104" t="e">
        <f>IF(AND(J126=0,C126&gt;=設定シート!E$85,C126&lt;=設定シート!G$85),1,0)</f>
        <v>#REF!</v>
      </c>
    </row>
    <row r="127" spans="1:18" ht="15" customHeight="1">
      <c r="A127" s="104">
        <v>10</v>
      </c>
      <c r="B127" s="104">
        <v>1</v>
      </c>
      <c r="C127" s="104" t="e">
        <f>'報告書（事業主控）'!#REF!</f>
        <v>#REF!</v>
      </c>
      <c r="E127" s="104" t="e">
        <f>'報告書（事業主控）'!#REF!</f>
        <v>#REF!</v>
      </c>
      <c r="F127" s="104" t="e">
        <f>'報告書（事業主控）'!#REF!</f>
        <v>#REF!</v>
      </c>
      <c r="G127" s="104" t="str">
        <f>IF(ISERROR(VLOOKUP(E127,労務比率,'報告書（事業主控）'!#REF!,FALSE)),"",VLOOKUP(E127,労務比率,'報告書（事業主控）'!#REF!,FALSE))</f>
        <v/>
      </c>
      <c r="H127" s="104" t="str">
        <f>IF(ISERROR(VLOOKUP(E127,労務比率,'報告書（事業主控）'!#REF!+1,FALSE)),"",VLOOKUP(E127,労務比率,'報告書（事業主控）'!#REF!+1,FALSE))</f>
        <v/>
      </c>
      <c r="I127" s="104" t="e">
        <f>'報告書（事業主控）'!#REF!</f>
        <v>#REF!</v>
      </c>
      <c r="J127" s="104" t="e">
        <f>'報告書（事業主控）'!#REF!</f>
        <v>#REF!</v>
      </c>
      <c r="K127" s="104" t="e">
        <f>'報告書（事業主控）'!#REF!</f>
        <v>#REF!</v>
      </c>
      <c r="L127" s="104">
        <f t="shared" si="24"/>
        <v>0</v>
      </c>
      <c r="M127" s="104">
        <f t="shared" si="26"/>
        <v>0</v>
      </c>
      <c r="N127" s="104" t="e">
        <f t="shared" si="25"/>
        <v>#REF!</v>
      </c>
      <c r="O127" s="104" t="e">
        <f t="shared" si="23"/>
        <v>#REF!</v>
      </c>
      <c r="P127" s="104">
        <f>INT(SUMIF(O127:O135,0,I127:I135)*105/108)</f>
        <v>0</v>
      </c>
      <c r="Q127" s="104">
        <f>INT(P127*IF(COUNTIF(R127:R135,1)=0,0,SUMIF(R127:R135,1,G127:G135)/COUNTIF(R127:R135,1))/100)</f>
        <v>0</v>
      </c>
      <c r="R127" s="104" t="e">
        <f>IF(AND(J127=0,C127&gt;=設定シート!E$85,C127&lt;=設定シート!G$85),1,0)</f>
        <v>#REF!</v>
      </c>
    </row>
    <row r="128" spans="1:18" ht="15" customHeight="1">
      <c r="B128" s="104">
        <v>2</v>
      </c>
      <c r="C128" s="104" t="e">
        <f>'報告書（事業主控）'!#REF!</f>
        <v>#REF!</v>
      </c>
      <c r="E128" s="104" t="e">
        <f>'報告書（事業主控）'!#REF!</f>
        <v>#REF!</v>
      </c>
      <c r="F128" s="104" t="e">
        <f>'報告書（事業主控）'!#REF!</f>
        <v>#REF!</v>
      </c>
      <c r="G128" s="104" t="str">
        <f>IF(ISERROR(VLOOKUP(E128,労務比率,'報告書（事業主控）'!#REF!,FALSE)),"",VLOOKUP(E128,労務比率,'報告書（事業主控）'!#REF!,FALSE))</f>
        <v/>
      </c>
      <c r="H128" s="104" t="str">
        <f>IF(ISERROR(VLOOKUP(E128,労務比率,'報告書（事業主控）'!#REF!+1,FALSE)),"",VLOOKUP(E128,労務比率,'報告書（事業主控）'!#REF!+1,FALSE))</f>
        <v/>
      </c>
      <c r="I128" s="104" t="e">
        <f>'報告書（事業主控）'!#REF!</f>
        <v>#REF!</v>
      </c>
      <c r="J128" s="104" t="e">
        <f>'報告書（事業主控）'!#REF!</f>
        <v>#REF!</v>
      </c>
      <c r="K128" s="104" t="e">
        <f>'報告書（事業主控）'!#REF!</f>
        <v>#REF!</v>
      </c>
      <c r="L128" s="104">
        <f t="shared" si="24"/>
        <v>0</v>
      </c>
      <c r="M128" s="104">
        <f t="shared" si="26"/>
        <v>0</v>
      </c>
      <c r="N128" s="104" t="e">
        <f t="shared" si="25"/>
        <v>#REF!</v>
      </c>
      <c r="O128" s="104" t="e">
        <f t="shared" si="23"/>
        <v>#REF!</v>
      </c>
      <c r="R128" s="104" t="e">
        <f>IF(AND(J128=0,C128&gt;=設定シート!E$85,C128&lt;=設定シート!G$85),1,0)</f>
        <v>#REF!</v>
      </c>
    </row>
    <row r="129" spans="1:18" ht="15" customHeight="1">
      <c r="B129" s="104">
        <v>3</v>
      </c>
      <c r="C129" s="104" t="e">
        <f>'報告書（事業主控）'!#REF!</f>
        <v>#REF!</v>
      </c>
      <c r="E129" s="104" t="e">
        <f>'報告書（事業主控）'!#REF!</f>
        <v>#REF!</v>
      </c>
      <c r="F129" s="104" t="e">
        <f>'報告書（事業主控）'!#REF!</f>
        <v>#REF!</v>
      </c>
      <c r="G129" s="104" t="str">
        <f>IF(ISERROR(VLOOKUP(E129,労務比率,'報告書（事業主控）'!#REF!,FALSE)),"",VLOOKUP(E129,労務比率,'報告書（事業主控）'!#REF!,FALSE))</f>
        <v/>
      </c>
      <c r="H129" s="104" t="str">
        <f>IF(ISERROR(VLOOKUP(E129,労務比率,'報告書（事業主控）'!#REF!+1,FALSE)),"",VLOOKUP(E129,労務比率,'報告書（事業主控）'!#REF!+1,FALSE))</f>
        <v/>
      </c>
      <c r="I129" s="104" t="e">
        <f>'報告書（事業主控）'!#REF!</f>
        <v>#REF!</v>
      </c>
      <c r="J129" s="104" t="e">
        <f>'報告書（事業主控）'!#REF!</f>
        <v>#REF!</v>
      </c>
      <c r="K129" s="104" t="e">
        <f>'報告書（事業主控）'!#REF!</f>
        <v>#REF!</v>
      </c>
      <c r="L129" s="104">
        <f t="shared" si="24"/>
        <v>0</v>
      </c>
      <c r="M129" s="104">
        <f t="shared" si="26"/>
        <v>0</v>
      </c>
      <c r="N129" s="104" t="e">
        <f t="shared" si="25"/>
        <v>#REF!</v>
      </c>
      <c r="O129" s="104" t="e">
        <f t="shared" si="23"/>
        <v>#REF!</v>
      </c>
      <c r="R129" s="104" t="e">
        <f>IF(AND(J129=0,C129&gt;=設定シート!E$85,C129&lt;=設定シート!G$85),1,0)</f>
        <v>#REF!</v>
      </c>
    </row>
    <row r="130" spans="1:18" ht="15" customHeight="1">
      <c r="B130" s="104">
        <v>4</v>
      </c>
      <c r="C130" s="104" t="e">
        <f>'報告書（事業主控）'!#REF!</f>
        <v>#REF!</v>
      </c>
      <c r="E130" s="104" t="e">
        <f>'報告書（事業主控）'!#REF!</f>
        <v>#REF!</v>
      </c>
      <c r="F130" s="104" t="e">
        <f>'報告書（事業主控）'!#REF!</f>
        <v>#REF!</v>
      </c>
      <c r="G130" s="104" t="str">
        <f>IF(ISERROR(VLOOKUP(E130,労務比率,'報告書（事業主控）'!#REF!,FALSE)),"",VLOOKUP(E130,労務比率,'報告書（事業主控）'!#REF!,FALSE))</f>
        <v/>
      </c>
      <c r="H130" s="104" t="str">
        <f>IF(ISERROR(VLOOKUP(E130,労務比率,'報告書（事業主控）'!#REF!+1,FALSE)),"",VLOOKUP(E130,労務比率,'報告書（事業主控）'!#REF!+1,FALSE))</f>
        <v/>
      </c>
      <c r="I130" s="104" t="e">
        <f>'報告書（事業主控）'!#REF!</f>
        <v>#REF!</v>
      </c>
      <c r="J130" s="104" t="e">
        <f>'報告書（事業主控）'!#REF!</f>
        <v>#REF!</v>
      </c>
      <c r="K130" s="104" t="e">
        <f>'報告書（事業主控）'!#REF!</f>
        <v>#REF!</v>
      </c>
      <c r="L130" s="104">
        <f t="shared" si="24"/>
        <v>0</v>
      </c>
      <c r="M130" s="104">
        <f t="shared" si="26"/>
        <v>0</v>
      </c>
      <c r="N130" s="104" t="e">
        <f t="shared" si="25"/>
        <v>#REF!</v>
      </c>
      <c r="O130" s="104" t="e">
        <f t="shared" si="23"/>
        <v>#REF!</v>
      </c>
      <c r="R130" s="104" t="e">
        <f>IF(AND(J130=0,C130&gt;=設定シート!E$85,C130&lt;=設定シート!G$85),1,0)</f>
        <v>#REF!</v>
      </c>
    </row>
    <row r="131" spans="1:18" ht="15" customHeight="1">
      <c r="B131" s="104">
        <v>5</v>
      </c>
      <c r="C131" s="104" t="e">
        <f>'報告書（事業主控）'!#REF!</f>
        <v>#REF!</v>
      </c>
      <c r="E131" s="104" t="e">
        <f>'報告書（事業主控）'!#REF!</f>
        <v>#REF!</v>
      </c>
      <c r="F131" s="104" t="e">
        <f>'報告書（事業主控）'!#REF!</f>
        <v>#REF!</v>
      </c>
      <c r="G131" s="104" t="str">
        <f>IF(ISERROR(VLOOKUP(E131,労務比率,'報告書（事業主控）'!#REF!,FALSE)),"",VLOOKUP(E131,労務比率,'報告書（事業主控）'!#REF!,FALSE))</f>
        <v/>
      </c>
      <c r="H131" s="104" t="str">
        <f>IF(ISERROR(VLOOKUP(E131,労務比率,'報告書（事業主控）'!#REF!+1,FALSE)),"",VLOOKUP(E131,労務比率,'報告書（事業主控）'!#REF!+1,FALSE))</f>
        <v/>
      </c>
      <c r="I131" s="104" t="e">
        <f>'報告書（事業主控）'!#REF!</f>
        <v>#REF!</v>
      </c>
      <c r="J131" s="104" t="e">
        <f>'報告書（事業主控）'!#REF!</f>
        <v>#REF!</v>
      </c>
      <c r="K131" s="104" t="e">
        <f>'報告書（事業主控）'!#REF!</f>
        <v>#REF!</v>
      </c>
      <c r="L131" s="104">
        <f t="shared" si="24"/>
        <v>0</v>
      </c>
      <c r="M131" s="104">
        <f t="shared" si="26"/>
        <v>0</v>
      </c>
      <c r="N131" s="104" t="e">
        <f t="shared" si="25"/>
        <v>#REF!</v>
      </c>
      <c r="O131" s="104" t="e">
        <f t="shared" si="23"/>
        <v>#REF!</v>
      </c>
      <c r="R131" s="104" t="e">
        <f>IF(AND(J131=0,C131&gt;=設定シート!E$85,C131&lt;=設定シート!G$85),1,0)</f>
        <v>#REF!</v>
      </c>
    </row>
    <row r="132" spans="1:18" ht="15" customHeight="1">
      <c r="B132" s="104">
        <v>6</v>
      </c>
      <c r="C132" s="104" t="e">
        <f>'報告書（事業主控）'!#REF!</f>
        <v>#REF!</v>
      </c>
      <c r="E132" s="104" t="e">
        <f>'報告書（事業主控）'!#REF!</f>
        <v>#REF!</v>
      </c>
      <c r="F132" s="104" t="e">
        <f>'報告書（事業主控）'!#REF!</f>
        <v>#REF!</v>
      </c>
      <c r="G132" s="104" t="str">
        <f>IF(ISERROR(VLOOKUP(E132,労務比率,'報告書（事業主控）'!#REF!,FALSE)),"",VLOOKUP(E132,労務比率,'報告書（事業主控）'!#REF!,FALSE))</f>
        <v/>
      </c>
      <c r="H132" s="104" t="str">
        <f>IF(ISERROR(VLOOKUP(E132,労務比率,'報告書（事業主控）'!#REF!+1,FALSE)),"",VLOOKUP(E132,労務比率,'報告書（事業主控）'!#REF!+1,FALSE))</f>
        <v/>
      </c>
      <c r="I132" s="104" t="e">
        <f>'報告書（事業主控）'!#REF!</f>
        <v>#REF!</v>
      </c>
      <c r="J132" s="104" t="e">
        <f>'報告書（事業主控）'!#REF!</f>
        <v>#REF!</v>
      </c>
      <c r="K132" s="104" t="e">
        <f>'報告書（事業主控）'!#REF!</f>
        <v>#REF!</v>
      </c>
      <c r="L132" s="104">
        <f t="shared" si="24"/>
        <v>0</v>
      </c>
      <c r="M132" s="104">
        <f t="shared" si="26"/>
        <v>0</v>
      </c>
      <c r="N132" s="104" t="e">
        <f t="shared" si="25"/>
        <v>#REF!</v>
      </c>
      <c r="O132" s="104" t="e">
        <f t="shared" si="23"/>
        <v>#REF!</v>
      </c>
      <c r="R132" s="104" t="e">
        <f>IF(AND(J132=0,C132&gt;=設定シート!E$85,C132&lt;=設定シート!G$85),1,0)</f>
        <v>#REF!</v>
      </c>
    </row>
    <row r="133" spans="1:18" ht="15" customHeight="1">
      <c r="B133" s="104">
        <v>7</v>
      </c>
      <c r="C133" s="104" t="e">
        <f>'報告書（事業主控）'!#REF!</f>
        <v>#REF!</v>
      </c>
      <c r="E133" s="104" t="e">
        <f>'報告書（事業主控）'!#REF!</f>
        <v>#REF!</v>
      </c>
      <c r="F133" s="104" t="e">
        <f>'報告書（事業主控）'!#REF!</f>
        <v>#REF!</v>
      </c>
      <c r="G133" s="104" t="str">
        <f>IF(ISERROR(VLOOKUP(E133,労務比率,'報告書（事業主控）'!#REF!,FALSE)),"",VLOOKUP(E133,労務比率,'報告書（事業主控）'!#REF!,FALSE))</f>
        <v/>
      </c>
      <c r="H133" s="104" t="str">
        <f>IF(ISERROR(VLOOKUP(E133,労務比率,'報告書（事業主控）'!#REF!+1,FALSE)),"",VLOOKUP(E133,労務比率,'報告書（事業主控）'!#REF!+1,FALSE))</f>
        <v/>
      </c>
      <c r="I133" s="104" t="e">
        <f>'報告書（事業主控）'!#REF!</f>
        <v>#REF!</v>
      </c>
      <c r="J133" s="104" t="e">
        <f>'報告書（事業主控）'!#REF!</f>
        <v>#REF!</v>
      </c>
      <c r="K133" s="104" t="e">
        <f>'報告書（事業主控）'!#REF!</f>
        <v>#REF!</v>
      </c>
      <c r="L133" s="104">
        <f t="shared" si="24"/>
        <v>0</v>
      </c>
      <c r="M133" s="104">
        <f t="shared" si="26"/>
        <v>0</v>
      </c>
      <c r="N133" s="104" t="e">
        <f t="shared" si="25"/>
        <v>#REF!</v>
      </c>
      <c r="O133" s="104" t="e">
        <f t="shared" si="23"/>
        <v>#REF!</v>
      </c>
      <c r="R133" s="104" t="e">
        <f>IF(AND(J133=0,C133&gt;=設定シート!E$85,C133&lt;=設定シート!G$85),1,0)</f>
        <v>#REF!</v>
      </c>
    </row>
    <row r="134" spans="1:18" ht="15" customHeight="1">
      <c r="B134" s="104">
        <v>8</v>
      </c>
      <c r="C134" s="104" t="e">
        <f>'報告書（事業主控）'!#REF!</f>
        <v>#REF!</v>
      </c>
      <c r="E134" s="104" t="e">
        <f>'報告書（事業主控）'!#REF!</f>
        <v>#REF!</v>
      </c>
      <c r="F134" s="104" t="e">
        <f>'報告書（事業主控）'!#REF!</f>
        <v>#REF!</v>
      </c>
      <c r="G134" s="104" t="str">
        <f>IF(ISERROR(VLOOKUP(E134,労務比率,'報告書（事業主控）'!#REF!,FALSE)),"",VLOOKUP(E134,労務比率,'報告書（事業主控）'!#REF!,FALSE))</f>
        <v/>
      </c>
      <c r="H134" s="104" t="str">
        <f>IF(ISERROR(VLOOKUP(E134,労務比率,'報告書（事業主控）'!#REF!+1,FALSE)),"",VLOOKUP(E134,労務比率,'報告書（事業主控）'!#REF!+1,FALSE))</f>
        <v/>
      </c>
      <c r="I134" s="104" t="e">
        <f>'報告書（事業主控）'!#REF!</f>
        <v>#REF!</v>
      </c>
      <c r="J134" s="104" t="e">
        <f>'報告書（事業主控）'!#REF!</f>
        <v>#REF!</v>
      </c>
      <c r="K134" s="104" t="e">
        <f>'報告書（事業主控）'!#REF!</f>
        <v>#REF!</v>
      </c>
      <c r="L134" s="104">
        <f t="shared" si="24"/>
        <v>0</v>
      </c>
      <c r="M134" s="104">
        <f t="shared" si="26"/>
        <v>0</v>
      </c>
      <c r="N134" s="104" t="e">
        <f t="shared" si="25"/>
        <v>#REF!</v>
      </c>
      <c r="O134" s="104" t="e">
        <f t="shared" si="23"/>
        <v>#REF!</v>
      </c>
      <c r="R134" s="104" t="e">
        <f>IF(AND(J134=0,C134&gt;=設定シート!E$85,C134&lt;=設定シート!G$85),1,0)</f>
        <v>#REF!</v>
      </c>
    </row>
    <row r="135" spans="1:18" ht="15" customHeight="1">
      <c r="B135" s="104">
        <v>9</v>
      </c>
      <c r="C135" s="104" t="e">
        <f>'報告書（事業主控）'!#REF!</f>
        <v>#REF!</v>
      </c>
      <c r="E135" s="104" t="e">
        <f>'報告書（事業主控）'!#REF!</f>
        <v>#REF!</v>
      </c>
      <c r="F135" s="104" t="e">
        <f>'報告書（事業主控）'!#REF!</f>
        <v>#REF!</v>
      </c>
      <c r="G135" s="104" t="str">
        <f>IF(ISERROR(VLOOKUP(E135,労務比率,'報告書（事業主控）'!#REF!,FALSE)),"",VLOOKUP(E135,労務比率,'報告書（事業主控）'!#REF!,FALSE))</f>
        <v/>
      </c>
      <c r="H135" s="104" t="str">
        <f>IF(ISERROR(VLOOKUP(E135,労務比率,'報告書（事業主控）'!#REF!+1,FALSE)),"",VLOOKUP(E135,労務比率,'報告書（事業主控）'!#REF!+1,FALSE))</f>
        <v/>
      </c>
      <c r="I135" s="104" t="e">
        <f>'報告書（事業主控）'!#REF!</f>
        <v>#REF!</v>
      </c>
      <c r="J135" s="104" t="e">
        <f>'報告書（事業主控）'!#REF!</f>
        <v>#REF!</v>
      </c>
      <c r="K135" s="104" t="e">
        <f>'報告書（事業主控）'!#REF!</f>
        <v>#REF!</v>
      </c>
      <c r="L135" s="104">
        <f t="shared" si="24"/>
        <v>0</v>
      </c>
      <c r="M135" s="104">
        <f t="shared" si="26"/>
        <v>0</v>
      </c>
      <c r="N135" s="104" t="e">
        <f t="shared" si="25"/>
        <v>#REF!</v>
      </c>
      <c r="O135" s="104" t="e">
        <f t="shared" si="23"/>
        <v>#REF!</v>
      </c>
      <c r="R135" s="104" t="e">
        <f>IF(AND(J135=0,C135&gt;=設定シート!E$85,C135&lt;=設定シート!G$85),1,0)</f>
        <v>#REF!</v>
      </c>
    </row>
    <row r="136" spans="1:18" ht="15" customHeight="1">
      <c r="A136" s="104">
        <v>11</v>
      </c>
      <c r="B136" s="104">
        <v>1</v>
      </c>
      <c r="C136" s="104" t="e">
        <f>'報告書（事業主控）'!#REF!</f>
        <v>#REF!</v>
      </c>
      <c r="E136" s="104" t="e">
        <f>'報告書（事業主控）'!#REF!</f>
        <v>#REF!</v>
      </c>
      <c r="F136" s="104" t="e">
        <f>'報告書（事業主控）'!#REF!</f>
        <v>#REF!</v>
      </c>
      <c r="G136" s="104" t="str">
        <f>IF(ISERROR(VLOOKUP(E136,労務比率,'報告書（事業主控）'!#REF!,FALSE)),"",VLOOKUP(E136,労務比率,'報告書（事業主控）'!#REF!,FALSE))</f>
        <v/>
      </c>
      <c r="H136" s="104" t="str">
        <f>IF(ISERROR(VLOOKUP(E136,労務比率,'報告書（事業主控）'!#REF!+1,FALSE)),"",VLOOKUP(E136,労務比率,'報告書（事業主控）'!#REF!+1,FALSE))</f>
        <v/>
      </c>
      <c r="I136" s="104" t="e">
        <f>'報告書（事業主控）'!#REF!</f>
        <v>#REF!</v>
      </c>
      <c r="J136" s="104" t="e">
        <f>'報告書（事業主控）'!#REF!</f>
        <v>#REF!</v>
      </c>
      <c r="K136" s="104" t="e">
        <f>'報告書（事業主控）'!#REF!</f>
        <v>#REF!</v>
      </c>
      <c r="L136" s="104">
        <f t="shared" si="24"/>
        <v>0</v>
      </c>
      <c r="M136" s="104">
        <f t="shared" si="26"/>
        <v>0</v>
      </c>
      <c r="N136" s="104" t="e">
        <f t="shared" si="25"/>
        <v>#REF!</v>
      </c>
      <c r="O136" s="104" t="e">
        <f t="shared" si="23"/>
        <v>#REF!</v>
      </c>
      <c r="P136" s="104">
        <f>INT(SUMIF(O136:O144,0,I136:I144)*105/108)</f>
        <v>0</v>
      </c>
      <c r="Q136" s="104">
        <f>INT(P136*IF(COUNTIF(R136:R144,1)=0,0,SUMIF(R136:R144,1,G136:G144)/COUNTIF(R136:R144,1))/100)</f>
        <v>0</v>
      </c>
      <c r="R136" s="104" t="e">
        <f>IF(AND(J136=0,C136&gt;=設定シート!E$85,C136&lt;=設定シート!G$85),1,0)</f>
        <v>#REF!</v>
      </c>
    </row>
    <row r="137" spans="1:18" ht="15" customHeight="1">
      <c r="B137" s="104">
        <v>2</v>
      </c>
      <c r="C137" s="104" t="e">
        <f>'報告書（事業主控）'!#REF!</f>
        <v>#REF!</v>
      </c>
      <c r="E137" s="104" t="e">
        <f>'報告書（事業主控）'!#REF!</f>
        <v>#REF!</v>
      </c>
      <c r="F137" s="104" t="e">
        <f>'報告書（事業主控）'!#REF!</f>
        <v>#REF!</v>
      </c>
      <c r="G137" s="104" t="str">
        <f>IF(ISERROR(VLOOKUP(E137,労務比率,'報告書（事業主控）'!#REF!,FALSE)),"",VLOOKUP(E137,労務比率,'報告書（事業主控）'!#REF!,FALSE))</f>
        <v/>
      </c>
      <c r="H137" s="104" t="str">
        <f>IF(ISERROR(VLOOKUP(E137,労務比率,'報告書（事業主控）'!#REF!+1,FALSE)),"",VLOOKUP(E137,労務比率,'報告書（事業主控）'!#REF!+1,FALSE))</f>
        <v/>
      </c>
      <c r="I137" s="104" t="e">
        <f>'報告書（事業主控）'!#REF!</f>
        <v>#REF!</v>
      </c>
      <c r="J137" s="104" t="e">
        <f>'報告書（事業主控）'!#REF!</f>
        <v>#REF!</v>
      </c>
      <c r="K137" s="104" t="e">
        <f>'報告書（事業主控）'!#REF!</f>
        <v>#REF!</v>
      </c>
      <c r="L137" s="104">
        <f t="shared" si="24"/>
        <v>0</v>
      </c>
      <c r="M137" s="104">
        <f t="shared" si="26"/>
        <v>0</v>
      </c>
      <c r="N137" s="104" t="e">
        <f t="shared" si="25"/>
        <v>#REF!</v>
      </c>
      <c r="O137" s="104" t="e">
        <f t="shared" si="23"/>
        <v>#REF!</v>
      </c>
      <c r="R137" s="104" t="e">
        <f>IF(AND(J137=0,C137&gt;=設定シート!E$85,C137&lt;=設定シート!G$85),1,0)</f>
        <v>#REF!</v>
      </c>
    </row>
    <row r="138" spans="1:18" ht="15" customHeight="1">
      <c r="B138" s="104">
        <v>3</v>
      </c>
      <c r="C138" s="104" t="e">
        <f>'報告書（事業主控）'!#REF!</f>
        <v>#REF!</v>
      </c>
      <c r="E138" s="104" t="e">
        <f>'報告書（事業主控）'!#REF!</f>
        <v>#REF!</v>
      </c>
      <c r="F138" s="104" t="e">
        <f>'報告書（事業主控）'!#REF!</f>
        <v>#REF!</v>
      </c>
      <c r="G138" s="104" t="str">
        <f>IF(ISERROR(VLOOKUP(E138,労務比率,'報告書（事業主控）'!#REF!,FALSE)),"",VLOOKUP(E138,労務比率,'報告書（事業主控）'!#REF!,FALSE))</f>
        <v/>
      </c>
      <c r="H138" s="104" t="str">
        <f>IF(ISERROR(VLOOKUP(E138,労務比率,'報告書（事業主控）'!#REF!+1,FALSE)),"",VLOOKUP(E138,労務比率,'報告書（事業主控）'!#REF!+1,FALSE))</f>
        <v/>
      </c>
      <c r="I138" s="104" t="e">
        <f>'報告書（事業主控）'!#REF!</f>
        <v>#REF!</v>
      </c>
      <c r="J138" s="104" t="e">
        <f>'報告書（事業主控）'!#REF!</f>
        <v>#REF!</v>
      </c>
      <c r="K138" s="104" t="e">
        <f>'報告書（事業主控）'!#REF!</f>
        <v>#REF!</v>
      </c>
      <c r="L138" s="104">
        <f t="shared" si="24"/>
        <v>0</v>
      </c>
      <c r="M138" s="104">
        <f t="shared" si="26"/>
        <v>0</v>
      </c>
      <c r="N138" s="104" t="e">
        <f t="shared" si="25"/>
        <v>#REF!</v>
      </c>
      <c r="O138" s="104" t="e">
        <f t="shared" si="23"/>
        <v>#REF!</v>
      </c>
      <c r="R138" s="104" t="e">
        <f>IF(AND(J138=0,C138&gt;=設定シート!E$85,C138&lt;=設定シート!G$85),1,0)</f>
        <v>#REF!</v>
      </c>
    </row>
    <row r="139" spans="1:18" ht="15" customHeight="1">
      <c r="B139" s="104">
        <v>4</v>
      </c>
      <c r="C139" s="104" t="e">
        <f>'報告書（事業主控）'!#REF!</f>
        <v>#REF!</v>
      </c>
      <c r="E139" s="104" t="e">
        <f>'報告書（事業主控）'!#REF!</f>
        <v>#REF!</v>
      </c>
      <c r="F139" s="104" t="e">
        <f>'報告書（事業主控）'!#REF!</f>
        <v>#REF!</v>
      </c>
      <c r="G139" s="104" t="str">
        <f>IF(ISERROR(VLOOKUP(E139,労務比率,'報告書（事業主控）'!#REF!,FALSE)),"",VLOOKUP(E139,労務比率,'報告書（事業主控）'!#REF!,FALSE))</f>
        <v/>
      </c>
      <c r="H139" s="104" t="str">
        <f>IF(ISERROR(VLOOKUP(E139,労務比率,'報告書（事業主控）'!#REF!+1,FALSE)),"",VLOOKUP(E139,労務比率,'報告書（事業主控）'!#REF!+1,FALSE))</f>
        <v/>
      </c>
      <c r="I139" s="104" t="e">
        <f>'報告書（事業主控）'!#REF!</f>
        <v>#REF!</v>
      </c>
      <c r="J139" s="104" t="e">
        <f>'報告書（事業主控）'!#REF!</f>
        <v>#REF!</v>
      </c>
      <c r="K139" s="104" t="e">
        <f>'報告書（事業主控）'!#REF!</f>
        <v>#REF!</v>
      </c>
      <c r="L139" s="104">
        <f t="shared" si="24"/>
        <v>0</v>
      </c>
      <c r="M139" s="104">
        <f t="shared" si="26"/>
        <v>0</v>
      </c>
      <c r="N139" s="104" t="e">
        <f t="shared" si="25"/>
        <v>#REF!</v>
      </c>
      <c r="O139" s="104" t="e">
        <f t="shared" si="23"/>
        <v>#REF!</v>
      </c>
      <c r="R139" s="104" t="e">
        <f>IF(AND(J139=0,C139&gt;=設定シート!E$85,C139&lt;=設定シート!G$85),1,0)</f>
        <v>#REF!</v>
      </c>
    </row>
    <row r="140" spans="1:18" ht="15" customHeight="1">
      <c r="B140" s="104">
        <v>5</v>
      </c>
      <c r="C140" s="104" t="e">
        <f>'報告書（事業主控）'!#REF!</f>
        <v>#REF!</v>
      </c>
      <c r="E140" s="104" t="e">
        <f>'報告書（事業主控）'!#REF!</f>
        <v>#REF!</v>
      </c>
      <c r="F140" s="104" t="e">
        <f>'報告書（事業主控）'!#REF!</f>
        <v>#REF!</v>
      </c>
      <c r="G140" s="104" t="str">
        <f>IF(ISERROR(VLOOKUP(E140,労務比率,'報告書（事業主控）'!#REF!,FALSE)),"",VLOOKUP(E140,労務比率,'報告書（事業主控）'!#REF!,FALSE))</f>
        <v/>
      </c>
      <c r="H140" s="104" t="str">
        <f>IF(ISERROR(VLOOKUP(E140,労務比率,'報告書（事業主控）'!#REF!+1,FALSE)),"",VLOOKUP(E140,労務比率,'報告書（事業主控）'!#REF!+1,FALSE))</f>
        <v/>
      </c>
      <c r="I140" s="104" t="e">
        <f>'報告書（事業主控）'!#REF!</f>
        <v>#REF!</v>
      </c>
      <c r="J140" s="104" t="e">
        <f>'報告書（事業主控）'!#REF!</f>
        <v>#REF!</v>
      </c>
      <c r="K140" s="104" t="e">
        <f>'報告書（事業主控）'!#REF!</f>
        <v>#REF!</v>
      </c>
      <c r="L140" s="104">
        <f t="shared" si="24"/>
        <v>0</v>
      </c>
      <c r="M140" s="104">
        <f t="shared" si="26"/>
        <v>0</v>
      </c>
      <c r="N140" s="104" t="e">
        <f t="shared" si="25"/>
        <v>#REF!</v>
      </c>
      <c r="O140" s="104" t="e">
        <f t="shared" si="23"/>
        <v>#REF!</v>
      </c>
      <c r="R140" s="104" t="e">
        <f>IF(AND(J140=0,C140&gt;=設定シート!E$85,C140&lt;=設定シート!G$85),1,0)</f>
        <v>#REF!</v>
      </c>
    </row>
    <row r="141" spans="1:18" ht="15" customHeight="1">
      <c r="B141" s="104">
        <v>6</v>
      </c>
      <c r="C141" s="104" t="e">
        <f>'報告書（事業主控）'!#REF!</f>
        <v>#REF!</v>
      </c>
      <c r="E141" s="104" t="e">
        <f>'報告書（事業主控）'!#REF!</f>
        <v>#REF!</v>
      </c>
      <c r="F141" s="104" t="e">
        <f>'報告書（事業主控）'!#REF!</f>
        <v>#REF!</v>
      </c>
      <c r="G141" s="104" t="str">
        <f>IF(ISERROR(VLOOKUP(E141,労務比率,'報告書（事業主控）'!#REF!,FALSE)),"",VLOOKUP(E141,労務比率,'報告書（事業主控）'!#REF!,FALSE))</f>
        <v/>
      </c>
      <c r="H141" s="104" t="str">
        <f>IF(ISERROR(VLOOKUP(E141,労務比率,'報告書（事業主控）'!#REF!+1,FALSE)),"",VLOOKUP(E141,労務比率,'報告書（事業主控）'!#REF!+1,FALSE))</f>
        <v/>
      </c>
      <c r="I141" s="104" t="e">
        <f>'報告書（事業主控）'!#REF!</f>
        <v>#REF!</v>
      </c>
      <c r="J141" s="104" t="e">
        <f>'報告書（事業主控）'!#REF!</f>
        <v>#REF!</v>
      </c>
      <c r="K141" s="104" t="e">
        <f>'報告書（事業主控）'!#REF!</f>
        <v>#REF!</v>
      </c>
      <c r="L141" s="104">
        <f t="shared" si="24"/>
        <v>0</v>
      </c>
      <c r="M141" s="104">
        <f t="shared" si="26"/>
        <v>0</v>
      </c>
      <c r="N141" s="104" t="e">
        <f t="shared" si="25"/>
        <v>#REF!</v>
      </c>
      <c r="O141" s="104" t="e">
        <f t="shared" si="23"/>
        <v>#REF!</v>
      </c>
      <c r="R141" s="104" t="e">
        <f>IF(AND(J141=0,C141&gt;=設定シート!E$85,C141&lt;=設定シート!G$85),1,0)</f>
        <v>#REF!</v>
      </c>
    </row>
    <row r="142" spans="1:18" ht="15" customHeight="1">
      <c r="B142" s="104">
        <v>7</v>
      </c>
      <c r="C142" s="104" t="e">
        <f>'報告書（事業主控）'!#REF!</f>
        <v>#REF!</v>
      </c>
      <c r="E142" s="104" t="e">
        <f>'報告書（事業主控）'!#REF!</f>
        <v>#REF!</v>
      </c>
      <c r="F142" s="104" t="e">
        <f>'報告書（事業主控）'!#REF!</f>
        <v>#REF!</v>
      </c>
      <c r="G142" s="104" t="str">
        <f>IF(ISERROR(VLOOKUP(E142,労務比率,'報告書（事業主控）'!#REF!,FALSE)),"",VLOOKUP(E142,労務比率,'報告書（事業主控）'!#REF!,FALSE))</f>
        <v/>
      </c>
      <c r="H142" s="104" t="str">
        <f>IF(ISERROR(VLOOKUP(E142,労務比率,'報告書（事業主控）'!#REF!+1,FALSE)),"",VLOOKUP(E142,労務比率,'報告書（事業主控）'!#REF!+1,FALSE))</f>
        <v/>
      </c>
      <c r="I142" s="104" t="e">
        <f>'報告書（事業主控）'!#REF!</f>
        <v>#REF!</v>
      </c>
      <c r="J142" s="104" t="e">
        <f>'報告書（事業主控）'!#REF!</f>
        <v>#REF!</v>
      </c>
      <c r="K142" s="104" t="e">
        <f>'報告書（事業主控）'!#REF!</f>
        <v>#REF!</v>
      </c>
      <c r="L142" s="104">
        <f t="shared" si="24"/>
        <v>0</v>
      </c>
      <c r="M142" s="104">
        <f t="shared" si="26"/>
        <v>0</v>
      </c>
      <c r="N142" s="104" t="e">
        <f t="shared" si="25"/>
        <v>#REF!</v>
      </c>
      <c r="O142" s="104" t="e">
        <f t="shared" si="23"/>
        <v>#REF!</v>
      </c>
      <c r="R142" s="104" t="e">
        <f>IF(AND(J142=0,C142&gt;=設定シート!E$85,C142&lt;=設定シート!G$85),1,0)</f>
        <v>#REF!</v>
      </c>
    </row>
    <row r="143" spans="1:18" ht="15" customHeight="1">
      <c r="B143" s="104">
        <v>8</v>
      </c>
      <c r="C143" s="104" t="e">
        <f>'報告書（事業主控）'!#REF!</f>
        <v>#REF!</v>
      </c>
      <c r="E143" s="104" t="e">
        <f>'報告書（事業主控）'!#REF!</f>
        <v>#REF!</v>
      </c>
      <c r="F143" s="104" t="e">
        <f>'報告書（事業主控）'!#REF!</f>
        <v>#REF!</v>
      </c>
      <c r="G143" s="104" t="str">
        <f>IF(ISERROR(VLOOKUP(E143,労務比率,'報告書（事業主控）'!#REF!,FALSE)),"",VLOOKUP(E143,労務比率,'報告書（事業主控）'!#REF!,FALSE))</f>
        <v/>
      </c>
      <c r="H143" s="104" t="str">
        <f>IF(ISERROR(VLOOKUP(E143,労務比率,'報告書（事業主控）'!#REF!+1,FALSE)),"",VLOOKUP(E143,労務比率,'報告書（事業主控）'!#REF!+1,FALSE))</f>
        <v/>
      </c>
      <c r="I143" s="104" t="e">
        <f>'報告書（事業主控）'!#REF!</f>
        <v>#REF!</v>
      </c>
      <c r="J143" s="104" t="e">
        <f>'報告書（事業主控）'!#REF!</f>
        <v>#REF!</v>
      </c>
      <c r="K143" s="104" t="e">
        <f>'報告書（事業主控）'!#REF!</f>
        <v>#REF!</v>
      </c>
      <c r="L143" s="104">
        <f t="shared" si="24"/>
        <v>0</v>
      </c>
      <c r="M143" s="104">
        <f t="shared" si="26"/>
        <v>0</v>
      </c>
      <c r="N143" s="104" t="e">
        <f t="shared" si="25"/>
        <v>#REF!</v>
      </c>
      <c r="O143" s="104" t="e">
        <f t="shared" si="23"/>
        <v>#REF!</v>
      </c>
      <c r="R143" s="104" t="e">
        <f>IF(AND(J143=0,C143&gt;=設定シート!E$85,C143&lt;=設定シート!G$85),1,0)</f>
        <v>#REF!</v>
      </c>
    </row>
    <row r="144" spans="1:18" ht="15" customHeight="1">
      <c r="B144" s="104">
        <v>9</v>
      </c>
      <c r="C144" s="104" t="e">
        <f>'報告書（事業主控）'!#REF!</f>
        <v>#REF!</v>
      </c>
      <c r="E144" s="104" t="e">
        <f>'報告書（事業主控）'!#REF!</f>
        <v>#REF!</v>
      </c>
      <c r="F144" s="104" t="e">
        <f>'報告書（事業主控）'!#REF!</f>
        <v>#REF!</v>
      </c>
      <c r="G144" s="104" t="str">
        <f>IF(ISERROR(VLOOKUP(E144,労務比率,'報告書（事業主控）'!#REF!,FALSE)),"",VLOOKUP(E144,労務比率,'報告書（事業主控）'!#REF!,FALSE))</f>
        <v/>
      </c>
      <c r="H144" s="104" t="str">
        <f>IF(ISERROR(VLOOKUP(E144,労務比率,'報告書（事業主控）'!#REF!+1,FALSE)),"",VLOOKUP(E144,労務比率,'報告書（事業主控）'!#REF!+1,FALSE))</f>
        <v/>
      </c>
      <c r="I144" s="104" t="e">
        <f>'報告書（事業主控）'!#REF!</f>
        <v>#REF!</v>
      </c>
      <c r="J144" s="104" t="e">
        <f>'報告書（事業主控）'!#REF!</f>
        <v>#REF!</v>
      </c>
      <c r="K144" s="104" t="e">
        <f>'報告書（事業主控）'!#REF!</f>
        <v>#REF!</v>
      </c>
      <c r="L144" s="104">
        <f t="shared" si="24"/>
        <v>0</v>
      </c>
      <c r="M144" s="104">
        <f t="shared" si="26"/>
        <v>0</v>
      </c>
      <c r="N144" s="104" t="e">
        <f t="shared" si="25"/>
        <v>#REF!</v>
      </c>
      <c r="O144" s="104" t="e">
        <f t="shared" si="23"/>
        <v>#REF!</v>
      </c>
      <c r="R144" s="104" t="e">
        <f>IF(AND(J144=0,C144&gt;=設定シート!E$85,C144&lt;=設定シート!G$85),1,0)</f>
        <v>#REF!</v>
      </c>
    </row>
    <row r="145" spans="1:18" ht="15" customHeight="1">
      <c r="A145" s="104">
        <v>12</v>
      </c>
      <c r="B145" s="104">
        <v>1</v>
      </c>
      <c r="C145" s="104" t="e">
        <f>'報告書（事業主控）'!#REF!</f>
        <v>#REF!</v>
      </c>
      <c r="E145" s="104" t="e">
        <f>'報告書（事業主控）'!#REF!</f>
        <v>#REF!</v>
      </c>
      <c r="F145" s="104" t="e">
        <f>'報告書（事業主控）'!#REF!</f>
        <v>#REF!</v>
      </c>
      <c r="G145" s="104" t="str">
        <f>IF(ISERROR(VLOOKUP(E145,労務比率,'報告書（事業主控）'!#REF!,FALSE)),"",VLOOKUP(E145,労務比率,'報告書（事業主控）'!#REF!,FALSE))</f>
        <v/>
      </c>
      <c r="H145" s="104" t="str">
        <f>IF(ISERROR(VLOOKUP(E145,労務比率,'報告書（事業主控）'!#REF!+1,FALSE)),"",VLOOKUP(E145,労務比率,'報告書（事業主控）'!#REF!+1,FALSE))</f>
        <v/>
      </c>
      <c r="I145" s="104" t="e">
        <f>'報告書（事業主控）'!#REF!</f>
        <v>#REF!</v>
      </c>
      <c r="J145" s="104" t="e">
        <f>'報告書（事業主控）'!#REF!</f>
        <v>#REF!</v>
      </c>
      <c r="K145" s="104" t="e">
        <f>'報告書（事業主控）'!#REF!</f>
        <v>#REF!</v>
      </c>
      <c r="L145" s="104">
        <f t="shared" si="24"/>
        <v>0</v>
      </c>
      <c r="M145" s="104">
        <f t="shared" si="26"/>
        <v>0</v>
      </c>
      <c r="N145" s="104" t="e">
        <f t="shared" si="25"/>
        <v>#REF!</v>
      </c>
      <c r="O145" s="104" t="e">
        <f t="shared" si="23"/>
        <v>#REF!</v>
      </c>
      <c r="P145" s="104">
        <f>INT(SUMIF(O145:O153,0,I145:I153)*105/108)</f>
        <v>0</v>
      </c>
      <c r="Q145" s="104">
        <f>INT(P145*IF(COUNTIF(R145:R153,1)=0,0,SUMIF(R145:R153,1,G145:G153)/COUNTIF(R145:R153,1))/100)</f>
        <v>0</v>
      </c>
      <c r="R145" s="104" t="e">
        <f>IF(AND(J145=0,C145&gt;=設定シート!E$85,C145&lt;=設定シート!G$85),1,0)</f>
        <v>#REF!</v>
      </c>
    </row>
    <row r="146" spans="1:18" ht="15" customHeight="1">
      <c r="B146" s="104">
        <v>2</v>
      </c>
      <c r="C146" s="104" t="e">
        <f>'報告書（事業主控）'!#REF!</f>
        <v>#REF!</v>
      </c>
      <c r="E146" s="104" t="e">
        <f>'報告書（事業主控）'!#REF!</f>
        <v>#REF!</v>
      </c>
      <c r="F146" s="104" t="e">
        <f>'報告書（事業主控）'!#REF!</f>
        <v>#REF!</v>
      </c>
      <c r="G146" s="104" t="str">
        <f>IF(ISERROR(VLOOKUP(E146,労務比率,'報告書（事業主控）'!#REF!,FALSE)),"",VLOOKUP(E146,労務比率,'報告書（事業主控）'!#REF!,FALSE))</f>
        <v/>
      </c>
      <c r="H146" s="104" t="str">
        <f>IF(ISERROR(VLOOKUP(E146,労務比率,'報告書（事業主控）'!#REF!+1,FALSE)),"",VLOOKUP(E146,労務比率,'報告書（事業主控）'!#REF!+1,FALSE))</f>
        <v/>
      </c>
      <c r="I146" s="104" t="e">
        <f>'報告書（事業主控）'!#REF!</f>
        <v>#REF!</v>
      </c>
      <c r="J146" s="104" t="e">
        <f>'報告書（事業主控）'!#REF!</f>
        <v>#REF!</v>
      </c>
      <c r="K146" s="104" t="e">
        <f>'報告書（事業主控）'!#REF!</f>
        <v>#REF!</v>
      </c>
      <c r="L146" s="104">
        <f t="shared" si="24"/>
        <v>0</v>
      </c>
      <c r="M146" s="104">
        <f t="shared" si="26"/>
        <v>0</v>
      </c>
      <c r="N146" s="104" t="e">
        <f t="shared" si="25"/>
        <v>#REF!</v>
      </c>
      <c r="O146" s="104" t="e">
        <f t="shared" si="23"/>
        <v>#REF!</v>
      </c>
      <c r="R146" s="104" t="e">
        <f>IF(AND(J146=0,C146&gt;=設定シート!E$85,C146&lt;=設定シート!G$85),1,0)</f>
        <v>#REF!</v>
      </c>
    </row>
    <row r="147" spans="1:18" ht="15" customHeight="1">
      <c r="B147" s="104">
        <v>3</v>
      </c>
      <c r="C147" s="104" t="e">
        <f>'報告書（事業主控）'!#REF!</f>
        <v>#REF!</v>
      </c>
      <c r="E147" s="104" t="e">
        <f>'報告書（事業主控）'!#REF!</f>
        <v>#REF!</v>
      </c>
      <c r="F147" s="104" t="e">
        <f>'報告書（事業主控）'!#REF!</f>
        <v>#REF!</v>
      </c>
      <c r="G147" s="104" t="str">
        <f>IF(ISERROR(VLOOKUP(E147,労務比率,'報告書（事業主控）'!#REF!,FALSE)),"",VLOOKUP(E147,労務比率,'報告書（事業主控）'!#REF!,FALSE))</f>
        <v/>
      </c>
      <c r="H147" s="104" t="str">
        <f>IF(ISERROR(VLOOKUP(E147,労務比率,'報告書（事業主控）'!#REF!+1,FALSE)),"",VLOOKUP(E147,労務比率,'報告書（事業主控）'!#REF!+1,FALSE))</f>
        <v/>
      </c>
      <c r="I147" s="104" t="e">
        <f>'報告書（事業主控）'!#REF!</f>
        <v>#REF!</v>
      </c>
      <c r="J147" s="104" t="e">
        <f>'報告書（事業主控）'!#REF!</f>
        <v>#REF!</v>
      </c>
      <c r="K147" s="104" t="e">
        <f>'報告書（事業主控）'!#REF!</f>
        <v>#REF!</v>
      </c>
      <c r="L147" s="104">
        <f t="shared" si="24"/>
        <v>0</v>
      </c>
      <c r="M147" s="104">
        <f t="shared" si="26"/>
        <v>0</v>
      </c>
      <c r="N147" s="104" t="e">
        <f t="shared" si="25"/>
        <v>#REF!</v>
      </c>
      <c r="O147" s="104" t="e">
        <f t="shared" si="23"/>
        <v>#REF!</v>
      </c>
      <c r="R147" s="104" t="e">
        <f>IF(AND(J147=0,C147&gt;=設定シート!E$85,C147&lt;=設定シート!G$85),1,0)</f>
        <v>#REF!</v>
      </c>
    </row>
    <row r="148" spans="1:18" ht="15" customHeight="1">
      <c r="B148" s="104">
        <v>4</v>
      </c>
      <c r="C148" s="104" t="e">
        <f>'報告書（事業主控）'!#REF!</f>
        <v>#REF!</v>
      </c>
      <c r="E148" s="104" t="e">
        <f>'報告書（事業主控）'!#REF!</f>
        <v>#REF!</v>
      </c>
      <c r="F148" s="104" t="e">
        <f>'報告書（事業主控）'!#REF!</f>
        <v>#REF!</v>
      </c>
      <c r="G148" s="104" t="str">
        <f>IF(ISERROR(VLOOKUP(E148,労務比率,'報告書（事業主控）'!#REF!,FALSE)),"",VLOOKUP(E148,労務比率,'報告書（事業主控）'!#REF!,FALSE))</f>
        <v/>
      </c>
      <c r="H148" s="104" t="str">
        <f>IF(ISERROR(VLOOKUP(E148,労務比率,'報告書（事業主控）'!#REF!+1,FALSE)),"",VLOOKUP(E148,労務比率,'報告書（事業主控）'!#REF!+1,FALSE))</f>
        <v/>
      </c>
      <c r="I148" s="104" t="e">
        <f>'報告書（事業主控）'!#REF!</f>
        <v>#REF!</v>
      </c>
      <c r="J148" s="104" t="e">
        <f>'報告書（事業主控）'!#REF!</f>
        <v>#REF!</v>
      </c>
      <c r="K148" s="104" t="e">
        <f>'報告書（事業主控）'!#REF!</f>
        <v>#REF!</v>
      </c>
      <c r="L148" s="104">
        <f t="shared" si="24"/>
        <v>0</v>
      </c>
      <c r="M148" s="104">
        <f t="shared" si="26"/>
        <v>0</v>
      </c>
      <c r="N148" s="104" t="e">
        <f t="shared" si="25"/>
        <v>#REF!</v>
      </c>
      <c r="O148" s="104" t="e">
        <f t="shared" si="23"/>
        <v>#REF!</v>
      </c>
      <c r="R148" s="104" t="e">
        <f>IF(AND(J148=0,C148&gt;=設定シート!E$85,C148&lt;=設定シート!G$85),1,0)</f>
        <v>#REF!</v>
      </c>
    </row>
    <row r="149" spans="1:18" ht="15" customHeight="1">
      <c r="B149" s="104">
        <v>5</v>
      </c>
      <c r="C149" s="104" t="e">
        <f>'報告書（事業主控）'!#REF!</f>
        <v>#REF!</v>
      </c>
      <c r="E149" s="104" t="e">
        <f>'報告書（事業主控）'!#REF!</f>
        <v>#REF!</v>
      </c>
      <c r="F149" s="104" t="e">
        <f>'報告書（事業主控）'!#REF!</f>
        <v>#REF!</v>
      </c>
      <c r="G149" s="104" t="str">
        <f>IF(ISERROR(VLOOKUP(E149,労務比率,'報告書（事業主控）'!#REF!,FALSE)),"",VLOOKUP(E149,労務比率,'報告書（事業主控）'!#REF!,FALSE))</f>
        <v/>
      </c>
      <c r="H149" s="104" t="str">
        <f>IF(ISERROR(VLOOKUP(E149,労務比率,'報告書（事業主控）'!#REF!+1,FALSE)),"",VLOOKUP(E149,労務比率,'報告書（事業主控）'!#REF!+1,FALSE))</f>
        <v/>
      </c>
      <c r="I149" s="104" t="e">
        <f>'報告書（事業主控）'!#REF!</f>
        <v>#REF!</v>
      </c>
      <c r="J149" s="104" t="e">
        <f>'報告書（事業主控）'!#REF!</f>
        <v>#REF!</v>
      </c>
      <c r="K149" s="104" t="e">
        <f>'報告書（事業主控）'!#REF!</f>
        <v>#REF!</v>
      </c>
      <c r="L149" s="104">
        <f t="shared" si="24"/>
        <v>0</v>
      </c>
      <c r="M149" s="104">
        <f t="shared" si="26"/>
        <v>0</v>
      </c>
      <c r="N149" s="104" t="e">
        <f t="shared" si="25"/>
        <v>#REF!</v>
      </c>
      <c r="O149" s="104" t="e">
        <f t="shared" ref="O149:O212" si="27">IF(I149=N149,IF(ISERROR(ROUNDDOWN(I149*G149/100,0)+K149),0,ROUNDDOWN(I149*G149/100,0)+K149),0)</f>
        <v>#REF!</v>
      </c>
      <c r="R149" s="104" t="e">
        <f>IF(AND(J149=0,C149&gt;=設定シート!E$85,C149&lt;=設定シート!G$85),1,0)</f>
        <v>#REF!</v>
      </c>
    </row>
    <row r="150" spans="1:18" ht="15" customHeight="1">
      <c r="B150" s="104">
        <v>6</v>
      </c>
      <c r="C150" s="104" t="e">
        <f>'報告書（事業主控）'!#REF!</f>
        <v>#REF!</v>
      </c>
      <c r="E150" s="104" t="e">
        <f>'報告書（事業主控）'!#REF!</f>
        <v>#REF!</v>
      </c>
      <c r="F150" s="104" t="e">
        <f>'報告書（事業主控）'!#REF!</f>
        <v>#REF!</v>
      </c>
      <c r="G150" s="104" t="str">
        <f>IF(ISERROR(VLOOKUP(E150,労務比率,'報告書（事業主控）'!#REF!,FALSE)),"",VLOOKUP(E150,労務比率,'報告書（事業主控）'!#REF!,FALSE))</f>
        <v/>
      </c>
      <c r="H150" s="104" t="str">
        <f>IF(ISERROR(VLOOKUP(E150,労務比率,'報告書（事業主控）'!#REF!+1,FALSE)),"",VLOOKUP(E150,労務比率,'報告書（事業主控）'!#REF!+1,FALSE))</f>
        <v/>
      </c>
      <c r="I150" s="104" t="e">
        <f>'報告書（事業主控）'!#REF!</f>
        <v>#REF!</v>
      </c>
      <c r="J150" s="104" t="e">
        <f>'報告書（事業主控）'!#REF!</f>
        <v>#REF!</v>
      </c>
      <c r="K150" s="104" t="e">
        <f>'報告書（事業主控）'!#REF!</f>
        <v>#REF!</v>
      </c>
      <c r="L150" s="104">
        <f t="shared" si="24"/>
        <v>0</v>
      </c>
      <c r="M150" s="104">
        <f t="shared" si="26"/>
        <v>0</v>
      </c>
      <c r="N150" s="104" t="e">
        <f t="shared" si="25"/>
        <v>#REF!</v>
      </c>
      <c r="O150" s="104" t="e">
        <f t="shared" si="27"/>
        <v>#REF!</v>
      </c>
      <c r="R150" s="104" t="e">
        <f>IF(AND(J150=0,C150&gt;=設定シート!E$85,C150&lt;=設定シート!G$85),1,0)</f>
        <v>#REF!</v>
      </c>
    </row>
    <row r="151" spans="1:18" ht="15" customHeight="1">
      <c r="B151" s="104">
        <v>7</v>
      </c>
      <c r="C151" s="104" t="e">
        <f>'報告書（事業主控）'!#REF!</f>
        <v>#REF!</v>
      </c>
      <c r="E151" s="104" t="e">
        <f>'報告書（事業主控）'!#REF!</f>
        <v>#REF!</v>
      </c>
      <c r="F151" s="104" t="e">
        <f>'報告書（事業主控）'!#REF!</f>
        <v>#REF!</v>
      </c>
      <c r="G151" s="104" t="str">
        <f>IF(ISERROR(VLOOKUP(E151,労務比率,'報告書（事業主控）'!#REF!,FALSE)),"",VLOOKUP(E151,労務比率,'報告書（事業主控）'!#REF!,FALSE))</f>
        <v/>
      </c>
      <c r="H151" s="104" t="str">
        <f>IF(ISERROR(VLOOKUP(E151,労務比率,'報告書（事業主控）'!#REF!+1,FALSE)),"",VLOOKUP(E151,労務比率,'報告書（事業主控）'!#REF!+1,FALSE))</f>
        <v/>
      </c>
      <c r="I151" s="104" t="e">
        <f>'報告書（事業主控）'!#REF!</f>
        <v>#REF!</v>
      </c>
      <c r="J151" s="104" t="e">
        <f>'報告書（事業主控）'!#REF!</f>
        <v>#REF!</v>
      </c>
      <c r="K151" s="104" t="e">
        <f>'報告書（事業主控）'!#REF!</f>
        <v>#REF!</v>
      </c>
      <c r="L151" s="104">
        <f t="shared" si="24"/>
        <v>0</v>
      </c>
      <c r="M151" s="104">
        <f t="shared" si="26"/>
        <v>0</v>
      </c>
      <c r="N151" s="104" t="e">
        <f t="shared" si="25"/>
        <v>#REF!</v>
      </c>
      <c r="O151" s="104" t="e">
        <f t="shared" si="27"/>
        <v>#REF!</v>
      </c>
      <c r="R151" s="104" t="e">
        <f>IF(AND(J151=0,C151&gt;=設定シート!E$85,C151&lt;=設定シート!G$85),1,0)</f>
        <v>#REF!</v>
      </c>
    </row>
    <row r="152" spans="1:18" ht="15" customHeight="1">
      <c r="B152" s="104">
        <v>8</v>
      </c>
      <c r="C152" s="104" t="e">
        <f>'報告書（事業主控）'!#REF!</f>
        <v>#REF!</v>
      </c>
      <c r="E152" s="104" t="e">
        <f>'報告書（事業主控）'!#REF!</f>
        <v>#REF!</v>
      </c>
      <c r="F152" s="104" t="e">
        <f>'報告書（事業主控）'!#REF!</f>
        <v>#REF!</v>
      </c>
      <c r="G152" s="104" t="str">
        <f>IF(ISERROR(VLOOKUP(E152,労務比率,'報告書（事業主控）'!#REF!,FALSE)),"",VLOOKUP(E152,労務比率,'報告書（事業主控）'!#REF!,FALSE))</f>
        <v/>
      </c>
      <c r="H152" s="104" t="str">
        <f>IF(ISERROR(VLOOKUP(E152,労務比率,'報告書（事業主控）'!#REF!+1,FALSE)),"",VLOOKUP(E152,労務比率,'報告書（事業主控）'!#REF!+1,FALSE))</f>
        <v/>
      </c>
      <c r="I152" s="104" t="e">
        <f>'報告書（事業主控）'!#REF!</f>
        <v>#REF!</v>
      </c>
      <c r="J152" s="104" t="e">
        <f>'報告書（事業主控）'!#REF!</f>
        <v>#REF!</v>
      </c>
      <c r="K152" s="104" t="e">
        <f>'報告書（事業主控）'!#REF!</f>
        <v>#REF!</v>
      </c>
      <c r="L152" s="104">
        <f t="shared" si="24"/>
        <v>0</v>
      </c>
      <c r="M152" s="104">
        <f t="shared" si="26"/>
        <v>0</v>
      </c>
      <c r="N152" s="104" t="e">
        <f t="shared" si="25"/>
        <v>#REF!</v>
      </c>
      <c r="O152" s="104" t="e">
        <f t="shared" si="27"/>
        <v>#REF!</v>
      </c>
      <c r="R152" s="104" t="e">
        <f>IF(AND(J152=0,C152&gt;=設定シート!E$85,C152&lt;=設定シート!G$85),1,0)</f>
        <v>#REF!</v>
      </c>
    </row>
    <row r="153" spans="1:18" ht="15" customHeight="1">
      <c r="B153" s="104">
        <v>9</v>
      </c>
      <c r="C153" s="104" t="e">
        <f>'報告書（事業主控）'!#REF!</f>
        <v>#REF!</v>
      </c>
      <c r="E153" s="104" t="e">
        <f>'報告書（事業主控）'!#REF!</f>
        <v>#REF!</v>
      </c>
      <c r="F153" s="104" t="e">
        <f>'報告書（事業主控）'!#REF!</f>
        <v>#REF!</v>
      </c>
      <c r="G153" s="104" t="str">
        <f>IF(ISERROR(VLOOKUP(E153,労務比率,'報告書（事業主控）'!#REF!,FALSE)),"",VLOOKUP(E153,労務比率,'報告書（事業主控）'!#REF!,FALSE))</f>
        <v/>
      </c>
      <c r="H153" s="104" t="str">
        <f>IF(ISERROR(VLOOKUP(E153,労務比率,'報告書（事業主控）'!#REF!+1,FALSE)),"",VLOOKUP(E153,労務比率,'報告書（事業主控）'!#REF!+1,FALSE))</f>
        <v/>
      </c>
      <c r="I153" s="104" t="e">
        <f>'報告書（事業主控）'!#REF!</f>
        <v>#REF!</v>
      </c>
      <c r="J153" s="104" t="e">
        <f>'報告書（事業主控）'!#REF!</f>
        <v>#REF!</v>
      </c>
      <c r="K153" s="104" t="e">
        <f>'報告書（事業主控）'!#REF!</f>
        <v>#REF!</v>
      </c>
      <c r="L153" s="104">
        <f t="shared" si="24"/>
        <v>0</v>
      </c>
      <c r="M153" s="104">
        <f t="shared" si="26"/>
        <v>0</v>
      </c>
      <c r="N153" s="104" t="e">
        <f t="shared" si="25"/>
        <v>#REF!</v>
      </c>
      <c r="O153" s="104" t="e">
        <f t="shared" si="27"/>
        <v>#REF!</v>
      </c>
      <c r="R153" s="104" t="e">
        <f>IF(AND(J153=0,C153&gt;=設定シート!E$85,C153&lt;=設定シート!G$85),1,0)</f>
        <v>#REF!</v>
      </c>
    </row>
    <row r="154" spans="1:18" ht="15" customHeight="1">
      <c r="A154" s="104">
        <v>13</v>
      </c>
      <c r="B154" s="104">
        <v>1</v>
      </c>
      <c r="C154" s="104" t="e">
        <f>'報告書（事業主控）'!#REF!</f>
        <v>#REF!</v>
      </c>
      <c r="E154" s="104" t="e">
        <f>'報告書（事業主控）'!#REF!</f>
        <v>#REF!</v>
      </c>
      <c r="F154" s="104" t="e">
        <f>'報告書（事業主控）'!#REF!</f>
        <v>#REF!</v>
      </c>
      <c r="G154" s="104" t="str">
        <f>IF(ISERROR(VLOOKUP(E154,労務比率,'報告書（事業主控）'!#REF!,FALSE)),"",VLOOKUP(E154,労務比率,'報告書（事業主控）'!#REF!,FALSE))</f>
        <v/>
      </c>
      <c r="H154" s="104" t="str">
        <f>IF(ISERROR(VLOOKUP(E154,労務比率,'報告書（事業主控）'!#REF!+1,FALSE)),"",VLOOKUP(E154,労務比率,'報告書（事業主控）'!#REF!+1,FALSE))</f>
        <v/>
      </c>
      <c r="I154" s="104" t="e">
        <f>'報告書（事業主控）'!#REF!</f>
        <v>#REF!</v>
      </c>
      <c r="J154" s="104" t="e">
        <f>'報告書（事業主控）'!#REF!</f>
        <v>#REF!</v>
      </c>
      <c r="K154" s="104" t="e">
        <f>'報告書（事業主控）'!#REF!</f>
        <v>#REF!</v>
      </c>
      <c r="L154" s="104">
        <f t="shared" si="24"/>
        <v>0</v>
      </c>
      <c r="M154" s="104">
        <f t="shared" si="26"/>
        <v>0</v>
      </c>
      <c r="N154" s="104" t="e">
        <f t="shared" si="25"/>
        <v>#REF!</v>
      </c>
      <c r="O154" s="104" t="e">
        <f t="shared" si="27"/>
        <v>#REF!</v>
      </c>
      <c r="P154" s="104">
        <f>INT(SUMIF(O154:O162,0,I154:I162)*105/108)</f>
        <v>0</v>
      </c>
      <c r="Q154" s="104">
        <f>INT(P154*IF(COUNTIF(R154:R162,1)=0,0,SUMIF(R154:R162,1,G154:G162)/COUNTIF(R154:R162,1))/100)</f>
        <v>0</v>
      </c>
      <c r="R154" s="104" t="e">
        <f>IF(AND(J154=0,C154&gt;=設定シート!E$85,C154&lt;=設定シート!G$85),1,0)</f>
        <v>#REF!</v>
      </c>
    </row>
    <row r="155" spans="1:18" ht="15" customHeight="1">
      <c r="B155" s="104">
        <v>2</v>
      </c>
      <c r="C155" s="104" t="e">
        <f>'報告書（事業主控）'!#REF!</f>
        <v>#REF!</v>
      </c>
      <c r="E155" s="104" t="e">
        <f>'報告書（事業主控）'!#REF!</f>
        <v>#REF!</v>
      </c>
      <c r="F155" s="104" t="e">
        <f>'報告書（事業主控）'!#REF!</f>
        <v>#REF!</v>
      </c>
      <c r="G155" s="104" t="str">
        <f>IF(ISERROR(VLOOKUP(E155,労務比率,'報告書（事業主控）'!#REF!,FALSE)),"",VLOOKUP(E155,労務比率,'報告書（事業主控）'!#REF!,FALSE))</f>
        <v/>
      </c>
      <c r="H155" s="104" t="str">
        <f>IF(ISERROR(VLOOKUP(E155,労務比率,'報告書（事業主控）'!#REF!+1,FALSE)),"",VLOOKUP(E155,労務比率,'報告書（事業主控）'!#REF!+1,FALSE))</f>
        <v/>
      </c>
      <c r="I155" s="104" t="e">
        <f>'報告書（事業主控）'!#REF!</f>
        <v>#REF!</v>
      </c>
      <c r="J155" s="104" t="e">
        <f>'報告書（事業主控）'!#REF!</f>
        <v>#REF!</v>
      </c>
      <c r="K155" s="104" t="e">
        <f>'報告書（事業主控）'!#REF!</f>
        <v>#REF!</v>
      </c>
      <c r="L155" s="104">
        <f t="shared" si="24"/>
        <v>0</v>
      </c>
      <c r="M155" s="104">
        <f t="shared" si="26"/>
        <v>0</v>
      </c>
      <c r="N155" s="104" t="e">
        <f t="shared" si="25"/>
        <v>#REF!</v>
      </c>
      <c r="O155" s="104" t="e">
        <f t="shared" si="27"/>
        <v>#REF!</v>
      </c>
      <c r="R155" s="104" t="e">
        <f>IF(AND(J155=0,C155&gt;=設定シート!E$85,C155&lt;=設定シート!G$85),1,0)</f>
        <v>#REF!</v>
      </c>
    </row>
    <row r="156" spans="1:18" ht="15" customHeight="1">
      <c r="B156" s="104">
        <v>3</v>
      </c>
      <c r="C156" s="104" t="e">
        <f>'報告書（事業主控）'!#REF!</f>
        <v>#REF!</v>
      </c>
      <c r="E156" s="104" t="e">
        <f>'報告書（事業主控）'!#REF!</f>
        <v>#REF!</v>
      </c>
      <c r="F156" s="104" t="e">
        <f>'報告書（事業主控）'!#REF!</f>
        <v>#REF!</v>
      </c>
      <c r="G156" s="104" t="str">
        <f>IF(ISERROR(VLOOKUP(E156,労務比率,'報告書（事業主控）'!#REF!,FALSE)),"",VLOOKUP(E156,労務比率,'報告書（事業主控）'!#REF!,FALSE))</f>
        <v/>
      </c>
      <c r="H156" s="104" t="str">
        <f>IF(ISERROR(VLOOKUP(E156,労務比率,'報告書（事業主控）'!#REF!+1,FALSE)),"",VLOOKUP(E156,労務比率,'報告書（事業主控）'!#REF!+1,FALSE))</f>
        <v/>
      </c>
      <c r="I156" s="104" t="e">
        <f>'報告書（事業主控）'!#REF!</f>
        <v>#REF!</v>
      </c>
      <c r="J156" s="104" t="e">
        <f>'報告書（事業主控）'!#REF!</f>
        <v>#REF!</v>
      </c>
      <c r="K156" s="104" t="e">
        <f>'報告書（事業主控）'!#REF!</f>
        <v>#REF!</v>
      </c>
      <c r="L156" s="104">
        <f t="shared" si="24"/>
        <v>0</v>
      </c>
      <c r="M156" s="104">
        <f t="shared" si="26"/>
        <v>0</v>
      </c>
      <c r="N156" s="104" t="e">
        <f t="shared" si="25"/>
        <v>#REF!</v>
      </c>
      <c r="O156" s="104" t="e">
        <f t="shared" si="27"/>
        <v>#REF!</v>
      </c>
      <c r="R156" s="104" t="e">
        <f>IF(AND(J156=0,C156&gt;=設定シート!E$85,C156&lt;=設定シート!G$85),1,0)</f>
        <v>#REF!</v>
      </c>
    </row>
    <row r="157" spans="1:18" ht="15" customHeight="1">
      <c r="B157" s="104">
        <v>4</v>
      </c>
      <c r="C157" s="104" t="e">
        <f>'報告書（事業主控）'!#REF!</f>
        <v>#REF!</v>
      </c>
      <c r="E157" s="104" t="e">
        <f>'報告書（事業主控）'!#REF!</f>
        <v>#REF!</v>
      </c>
      <c r="F157" s="104" t="e">
        <f>'報告書（事業主控）'!#REF!</f>
        <v>#REF!</v>
      </c>
      <c r="G157" s="104" t="str">
        <f>IF(ISERROR(VLOOKUP(E157,労務比率,'報告書（事業主控）'!#REF!,FALSE)),"",VLOOKUP(E157,労務比率,'報告書（事業主控）'!#REF!,FALSE))</f>
        <v/>
      </c>
      <c r="H157" s="104" t="str">
        <f>IF(ISERROR(VLOOKUP(E157,労務比率,'報告書（事業主控）'!#REF!+1,FALSE)),"",VLOOKUP(E157,労務比率,'報告書（事業主控）'!#REF!+1,FALSE))</f>
        <v/>
      </c>
      <c r="I157" s="104" t="e">
        <f>'報告書（事業主控）'!#REF!</f>
        <v>#REF!</v>
      </c>
      <c r="J157" s="104" t="e">
        <f>'報告書（事業主控）'!#REF!</f>
        <v>#REF!</v>
      </c>
      <c r="K157" s="104" t="e">
        <f>'報告書（事業主控）'!#REF!</f>
        <v>#REF!</v>
      </c>
      <c r="L157" s="104">
        <f t="shared" si="24"/>
        <v>0</v>
      </c>
      <c r="M157" s="104">
        <f t="shared" si="26"/>
        <v>0</v>
      </c>
      <c r="N157" s="104" t="e">
        <f t="shared" si="25"/>
        <v>#REF!</v>
      </c>
      <c r="O157" s="104" t="e">
        <f t="shared" si="27"/>
        <v>#REF!</v>
      </c>
      <c r="R157" s="104" t="e">
        <f>IF(AND(J157=0,C157&gt;=設定シート!E$85,C157&lt;=設定シート!G$85),1,0)</f>
        <v>#REF!</v>
      </c>
    </row>
    <row r="158" spans="1:18" ht="15" customHeight="1">
      <c r="B158" s="104">
        <v>5</v>
      </c>
      <c r="C158" s="104" t="e">
        <f>'報告書（事業主控）'!#REF!</f>
        <v>#REF!</v>
      </c>
      <c r="E158" s="104" t="e">
        <f>'報告書（事業主控）'!#REF!</f>
        <v>#REF!</v>
      </c>
      <c r="F158" s="104" t="e">
        <f>'報告書（事業主控）'!#REF!</f>
        <v>#REF!</v>
      </c>
      <c r="G158" s="104" t="str">
        <f>IF(ISERROR(VLOOKUP(E158,労務比率,'報告書（事業主控）'!#REF!,FALSE)),"",VLOOKUP(E158,労務比率,'報告書（事業主控）'!#REF!,FALSE))</f>
        <v/>
      </c>
      <c r="H158" s="104" t="str">
        <f>IF(ISERROR(VLOOKUP(E158,労務比率,'報告書（事業主控）'!#REF!+1,FALSE)),"",VLOOKUP(E158,労務比率,'報告書（事業主控）'!#REF!+1,FALSE))</f>
        <v/>
      </c>
      <c r="I158" s="104" t="e">
        <f>'報告書（事業主控）'!#REF!</f>
        <v>#REF!</v>
      </c>
      <c r="J158" s="104" t="e">
        <f>'報告書（事業主控）'!#REF!</f>
        <v>#REF!</v>
      </c>
      <c r="K158" s="104" t="e">
        <f>'報告書（事業主控）'!#REF!</f>
        <v>#REF!</v>
      </c>
      <c r="L158" s="104">
        <f t="shared" si="24"/>
        <v>0</v>
      </c>
      <c r="M158" s="104">
        <f t="shared" si="26"/>
        <v>0</v>
      </c>
      <c r="N158" s="104" t="e">
        <f t="shared" si="25"/>
        <v>#REF!</v>
      </c>
      <c r="O158" s="104" t="e">
        <f t="shared" si="27"/>
        <v>#REF!</v>
      </c>
      <c r="R158" s="104" t="e">
        <f>IF(AND(J158=0,C158&gt;=設定シート!E$85,C158&lt;=設定シート!G$85),1,0)</f>
        <v>#REF!</v>
      </c>
    </row>
    <row r="159" spans="1:18" ht="15" customHeight="1">
      <c r="B159" s="104">
        <v>6</v>
      </c>
      <c r="C159" s="104" t="e">
        <f>'報告書（事業主控）'!#REF!</f>
        <v>#REF!</v>
      </c>
      <c r="E159" s="104" t="e">
        <f>'報告書（事業主控）'!#REF!</f>
        <v>#REF!</v>
      </c>
      <c r="F159" s="104" t="e">
        <f>'報告書（事業主控）'!#REF!</f>
        <v>#REF!</v>
      </c>
      <c r="G159" s="104" t="str">
        <f>IF(ISERROR(VLOOKUP(E159,労務比率,'報告書（事業主控）'!#REF!,FALSE)),"",VLOOKUP(E159,労務比率,'報告書（事業主控）'!#REF!,FALSE))</f>
        <v/>
      </c>
      <c r="H159" s="104" t="str">
        <f>IF(ISERROR(VLOOKUP(E159,労務比率,'報告書（事業主控）'!#REF!+1,FALSE)),"",VLOOKUP(E159,労務比率,'報告書（事業主控）'!#REF!+1,FALSE))</f>
        <v/>
      </c>
      <c r="I159" s="104" t="e">
        <f>'報告書（事業主控）'!#REF!</f>
        <v>#REF!</v>
      </c>
      <c r="J159" s="104" t="e">
        <f>'報告書（事業主控）'!#REF!</f>
        <v>#REF!</v>
      </c>
      <c r="K159" s="104" t="e">
        <f>'報告書（事業主控）'!#REF!</f>
        <v>#REF!</v>
      </c>
      <c r="L159" s="104">
        <f t="shared" si="24"/>
        <v>0</v>
      </c>
      <c r="M159" s="104">
        <f t="shared" si="26"/>
        <v>0</v>
      </c>
      <c r="N159" s="104" t="e">
        <f t="shared" si="25"/>
        <v>#REF!</v>
      </c>
      <c r="O159" s="104" t="e">
        <f t="shared" si="27"/>
        <v>#REF!</v>
      </c>
      <c r="R159" s="104" t="e">
        <f>IF(AND(J159=0,C159&gt;=設定シート!E$85,C159&lt;=設定シート!G$85),1,0)</f>
        <v>#REF!</v>
      </c>
    </row>
    <row r="160" spans="1:18" ht="15" customHeight="1">
      <c r="B160" s="104">
        <v>7</v>
      </c>
      <c r="C160" s="104" t="e">
        <f>'報告書（事業主控）'!#REF!</f>
        <v>#REF!</v>
      </c>
      <c r="E160" s="104" t="e">
        <f>'報告書（事業主控）'!#REF!</f>
        <v>#REF!</v>
      </c>
      <c r="F160" s="104" t="e">
        <f>'報告書（事業主控）'!#REF!</f>
        <v>#REF!</v>
      </c>
      <c r="G160" s="104" t="str">
        <f>IF(ISERROR(VLOOKUP(E160,労務比率,'報告書（事業主控）'!#REF!,FALSE)),"",VLOOKUP(E160,労務比率,'報告書（事業主控）'!#REF!,FALSE))</f>
        <v/>
      </c>
      <c r="H160" s="104" t="str">
        <f>IF(ISERROR(VLOOKUP(E160,労務比率,'報告書（事業主控）'!#REF!+1,FALSE)),"",VLOOKUP(E160,労務比率,'報告書（事業主控）'!#REF!+1,FALSE))</f>
        <v/>
      </c>
      <c r="I160" s="104" t="e">
        <f>'報告書（事業主控）'!#REF!</f>
        <v>#REF!</v>
      </c>
      <c r="J160" s="104" t="e">
        <f>'報告書（事業主控）'!#REF!</f>
        <v>#REF!</v>
      </c>
      <c r="K160" s="104" t="e">
        <f>'報告書（事業主控）'!#REF!</f>
        <v>#REF!</v>
      </c>
      <c r="L160" s="104">
        <f t="shared" si="24"/>
        <v>0</v>
      </c>
      <c r="M160" s="104">
        <f t="shared" si="26"/>
        <v>0</v>
      </c>
      <c r="N160" s="104" t="e">
        <f t="shared" si="25"/>
        <v>#REF!</v>
      </c>
      <c r="O160" s="104" t="e">
        <f t="shared" si="27"/>
        <v>#REF!</v>
      </c>
      <c r="R160" s="104" t="e">
        <f>IF(AND(J160=0,C160&gt;=設定シート!E$85,C160&lt;=設定シート!G$85),1,0)</f>
        <v>#REF!</v>
      </c>
    </row>
    <row r="161" spans="1:18" ht="15" customHeight="1">
      <c r="B161" s="104">
        <v>8</v>
      </c>
      <c r="C161" s="104" t="e">
        <f>'報告書（事業主控）'!#REF!</f>
        <v>#REF!</v>
      </c>
      <c r="E161" s="104" t="e">
        <f>'報告書（事業主控）'!#REF!</f>
        <v>#REF!</v>
      </c>
      <c r="F161" s="104" t="e">
        <f>'報告書（事業主控）'!#REF!</f>
        <v>#REF!</v>
      </c>
      <c r="G161" s="104" t="str">
        <f>IF(ISERROR(VLOOKUP(E161,労務比率,'報告書（事業主控）'!#REF!,FALSE)),"",VLOOKUP(E161,労務比率,'報告書（事業主控）'!#REF!,FALSE))</f>
        <v/>
      </c>
      <c r="H161" s="104" t="str">
        <f>IF(ISERROR(VLOOKUP(E161,労務比率,'報告書（事業主控）'!#REF!+1,FALSE)),"",VLOOKUP(E161,労務比率,'報告書（事業主控）'!#REF!+1,FALSE))</f>
        <v/>
      </c>
      <c r="I161" s="104" t="e">
        <f>'報告書（事業主控）'!#REF!</f>
        <v>#REF!</v>
      </c>
      <c r="J161" s="104" t="e">
        <f>'報告書（事業主控）'!#REF!</f>
        <v>#REF!</v>
      </c>
      <c r="K161" s="104" t="e">
        <f>'報告書（事業主控）'!#REF!</f>
        <v>#REF!</v>
      </c>
      <c r="L161" s="104">
        <f t="shared" si="24"/>
        <v>0</v>
      </c>
      <c r="M161" s="104">
        <f t="shared" si="26"/>
        <v>0</v>
      </c>
      <c r="N161" s="104" t="e">
        <f t="shared" si="25"/>
        <v>#REF!</v>
      </c>
      <c r="O161" s="104" t="e">
        <f t="shared" si="27"/>
        <v>#REF!</v>
      </c>
      <c r="R161" s="104" t="e">
        <f>IF(AND(J161=0,C161&gt;=設定シート!E$85,C161&lt;=設定シート!G$85),1,0)</f>
        <v>#REF!</v>
      </c>
    </row>
    <row r="162" spans="1:18" ht="15" customHeight="1">
      <c r="B162" s="104">
        <v>9</v>
      </c>
      <c r="C162" s="104" t="e">
        <f>'報告書（事業主控）'!#REF!</f>
        <v>#REF!</v>
      </c>
      <c r="E162" s="104" t="e">
        <f>'報告書（事業主控）'!#REF!</f>
        <v>#REF!</v>
      </c>
      <c r="F162" s="104" t="e">
        <f>'報告書（事業主控）'!#REF!</f>
        <v>#REF!</v>
      </c>
      <c r="G162" s="104" t="str">
        <f>IF(ISERROR(VLOOKUP(E162,労務比率,'報告書（事業主控）'!#REF!,FALSE)),"",VLOOKUP(E162,労務比率,'報告書（事業主控）'!#REF!,FALSE))</f>
        <v/>
      </c>
      <c r="H162" s="104" t="str">
        <f>IF(ISERROR(VLOOKUP(E162,労務比率,'報告書（事業主控）'!#REF!+1,FALSE)),"",VLOOKUP(E162,労務比率,'報告書（事業主控）'!#REF!+1,FALSE))</f>
        <v/>
      </c>
      <c r="I162" s="104" t="e">
        <f>'報告書（事業主控）'!#REF!</f>
        <v>#REF!</v>
      </c>
      <c r="J162" s="104" t="e">
        <f>'報告書（事業主控）'!#REF!</f>
        <v>#REF!</v>
      </c>
      <c r="K162" s="104" t="e">
        <f>'報告書（事業主控）'!#REF!</f>
        <v>#REF!</v>
      </c>
      <c r="L162" s="104">
        <f t="shared" si="24"/>
        <v>0</v>
      </c>
      <c r="M162" s="104">
        <f t="shared" si="26"/>
        <v>0</v>
      </c>
      <c r="N162" s="104" t="e">
        <f t="shared" si="25"/>
        <v>#REF!</v>
      </c>
      <c r="O162" s="104" t="e">
        <f t="shared" si="27"/>
        <v>#REF!</v>
      </c>
      <c r="R162" s="104" t="e">
        <f>IF(AND(J162=0,C162&gt;=設定シート!E$85,C162&lt;=設定シート!G$85),1,0)</f>
        <v>#REF!</v>
      </c>
    </row>
    <row r="163" spans="1:18" ht="15" customHeight="1">
      <c r="A163" s="104">
        <v>14</v>
      </c>
      <c r="B163" s="104">
        <v>1</v>
      </c>
      <c r="C163" s="104" t="e">
        <f>'報告書（事業主控）'!#REF!</f>
        <v>#REF!</v>
      </c>
      <c r="E163" s="104" t="e">
        <f>'報告書（事業主控）'!#REF!</f>
        <v>#REF!</v>
      </c>
      <c r="F163" s="104" t="e">
        <f>'報告書（事業主控）'!#REF!</f>
        <v>#REF!</v>
      </c>
      <c r="G163" s="104" t="str">
        <f>IF(ISERROR(VLOOKUP(E163,労務比率,'報告書（事業主控）'!#REF!,FALSE)),"",VLOOKUP(E163,労務比率,'報告書（事業主控）'!#REF!,FALSE))</f>
        <v/>
      </c>
      <c r="H163" s="104" t="str">
        <f>IF(ISERROR(VLOOKUP(E163,労務比率,'報告書（事業主控）'!#REF!+1,FALSE)),"",VLOOKUP(E163,労務比率,'報告書（事業主控）'!#REF!+1,FALSE))</f>
        <v/>
      </c>
      <c r="I163" s="104" t="e">
        <f>'報告書（事業主控）'!#REF!</f>
        <v>#REF!</v>
      </c>
      <c r="J163" s="104" t="e">
        <f>'報告書（事業主控）'!#REF!</f>
        <v>#REF!</v>
      </c>
      <c r="K163" s="104" t="e">
        <f>'報告書（事業主控）'!#REF!</f>
        <v>#REF!</v>
      </c>
      <c r="L163" s="104">
        <f t="shared" si="24"/>
        <v>0</v>
      </c>
      <c r="M163" s="104">
        <f t="shared" si="26"/>
        <v>0</v>
      </c>
      <c r="N163" s="104" t="e">
        <f t="shared" si="25"/>
        <v>#REF!</v>
      </c>
      <c r="O163" s="104" t="e">
        <f t="shared" si="27"/>
        <v>#REF!</v>
      </c>
      <c r="P163" s="104">
        <f>INT(SUMIF(O163:O171,0,I163:I171)*105/108)</f>
        <v>0</v>
      </c>
      <c r="Q163" s="104">
        <f>INT(P163*IF(COUNTIF(R163:R171,1)=0,0,SUMIF(R163:R171,1,G163:G171)/COUNTIF(R163:R171,1))/100)</f>
        <v>0</v>
      </c>
      <c r="R163" s="104" t="e">
        <f>IF(AND(J163=0,C163&gt;=設定シート!E$85,C163&lt;=設定シート!G$85),1,0)</f>
        <v>#REF!</v>
      </c>
    </row>
    <row r="164" spans="1:18" ht="15" customHeight="1">
      <c r="B164" s="104">
        <v>2</v>
      </c>
      <c r="C164" s="104" t="e">
        <f>'報告書（事業主控）'!#REF!</f>
        <v>#REF!</v>
      </c>
      <c r="E164" s="104" t="e">
        <f>'報告書（事業主控）'!#REF!</f>
        <v>#REF!</v>
      </c>
      <c r="F164" s="104" t="e">
        <f>'報告書（事業主控）'!#REF!</f>
        <v>#REF!</v>
      </c>
      <c r="G164" s="104" t="str">
        <f>IF(ISERROR(VLOOKUP(E164,労務比率,'報告書（事業主控）'!#REF!,FALSE)),"",VLOOKUP(E164,労務比率,'報告書（事業主控）'!#REF!,FALSE))</f>
        <v/>
      </c>
      <c r="H164" s="104" t="str">
        <f>IF(ISERROR(VLOOKUP(E164,労務比率,'報告書（事業主控）'!#REF!+1,FALSE)),"",VLOOKUP(E164,労務比率,'報告書（事業主控）'!#REF!+1,FALSE))</f>
        <v/>
      </c>
      <c r="I164" s="104" t="e">
        <f>'報告書（事業主控）'!#REF!</f>
        <v>#REF!</v>
      </c>
      <c r="J164" s="104" t="e">
        <f>'報告書（事業主控）'!#REF!</f>
        <v>#REF!</v>
      </c>
      <c r="K164" s="104" t="e">
        <f>'報告書（事業主控）'!#REF!</f>
        <v>#REF!</v>
      </c>
      <c r="L164" s="104">
        <f t="shared" si="24"/>
        <v>0</v>
      </c>
      <c r="M164" s="104">
        <f t="shared" si="26"/>
        <v>0</v>
      </c>
      <c r="N164" s="104" t="e">
        <f t="shared" si="25"/>
        <v>#REF!</v>
      </c>
      <c r="O164" s="104" t="e">
        <f t="shared" si="27"/>
        <v>#REF!</v>
      </c>
      <c r="R164" s="104" t="e">
        <f>IF(AND(J164=0,C164&gt;=設定シート!E$85,C164&lt;=設定シート!G$85),1,0)</f>
        <v>#REF!</v>
      </c>
    </row>
    <row r="165" spans="1:18" ht="15" customHeight="1">
      <c r="B165" s="104">
        <v>3</v>
      </c>
      <c r="C165" s="104" t="e">
        <f>'報告書（事業主控）'!#REF!</f>
        <v>#REF!</v>
      </c>
      <c r="E165" s="104" t="e">
        <f>'報告書（事業主控）'!#REF!</f>
        <v>#REF!</v>
      </c>
      <c r="F165" s="104" t="e">
        <f>'報告書（事業主控）'!#REF!</f>
        <v>#REF!</v>
      </c>
      <c r="G165" s="104" t="str">
        <f>IF(ISERROR(VLOOKUP(E165,労務比率,'報告書（事業主控）'!#REF!,FALSE)),"",VLOOKUP(E165,労務比率,'報告書（事業主控）'!#REF!,FALSE))</f>
        <v/>
      </c>
      <c r="H165" s="104" t="str">
        <f>IF(ISERROR(VLOOKUP(E165,労務比率,'報告書（事業主控）'!#REF!+1,FALSE)),"",VLOOKUP(E165,労務比率,'報告書（事業主控）'!#REF!+1,FALSE))</f>
        <v/>
      </c>
      <c r="I165" s="104" t="e">
        <f>'報告書（事業主控）'!#REF!</f>
        <v>#REF!</v>
      </c>
      <c r="J165" s="104" t="e">
        <f>'報告書（事業主控）'!#REF!</f>
        <v>#REF!</v>
      </c>
      <c r="K165" s="104" t="e">
        <f>'報告書（事業主控）'!#REF!</f>
        <v>#REF!</v>
      </c>
      <c r="L165" s="104">
        <f t="shared" si="24"/>
        <v>0</v>
      </c>
      <c r="M165" s="104">
        <f t="shared" si="26"/>
        <v>0</v>
      </c>
      <c r="N165" s="104" t="e">
        <f t="shared" si="25"/>
        <v>#REF!</v>
      </c>
      <c r="O165" s="104" t="e">
        <f t="shared" si="27"/>
        <v>#REF!</v>
      </c>
      <c r="R165" s="104" t="e">
        <f>IF(AND(J165=0,C165&gt;=設定シート!E$85,C165&lt;=設定シート!G$85),1,0)</f>
        <v>#REF!</v>
      </c>
    </row>
    <row r="166" spans="1:18" ht="15" customHeight="1">
      <c r="B166" s="104">
        <v>4</v>
      </c>
      <c r="C166" s="104" t="e">
        <f>'報告書（事業主控）'!#REF!</f>
        <v>#REF!</v>
      </c>
      <c r="E166" s="104" t="e">
        <f>'報告書（事業主控）'!#REF!</f>
        <v>#REF!</v>
      </c>
      <c r="F166" s="104" t="e">
        <f>'報告書（事業主控）'!#REF!</f>
        <v>#REF!</v>
      </c>
      <c r="G166" s="104" t="str">
        <f>IF(ISERROR(VLOOKUP(E166,労務比率,'報告書（事業主控）'!#REF!,FALSE)),"",VLOOKUP(E166,労務比率,'報告書（事業主控）'!#REF!,FALSE))</f>
        <v/>
      </c>
      <c r="H166" s="104" t="str">
        <f>IF(ISERROR(VLOOKUP(E166,労務比率,'報告書（事業主控）'!#REF!+1,FALSE)),"",VLOOKUP(E166,労務比率,'報告書（事業主控）'!#REF!+1,FALSE))</f>
        <v/>
      </c>
      <c r="I166" s="104" t="e">
        <f>'報告書（事業主控）'!#REF!</f>
        <v>#REF!</v>
      </c>
      <c r="J166" s="104" t="e">
        <f>'報告書（事業主控）'!#REF!</f>
        <v>#REF!</v>
      </c>
      <c r="K166" s="104" t="e">
        <f>'報告書（事業主控）'!#REF!</f>
        <v>#REF!</v>
      </c>
      <c r="L166" s="104">
        <f t="shared" si="24"/>
        <v>0</v>
      </c>
      <c r="M166" s="104">
        <f t="shared" si="26"/>
        <v>0</v>
      </c>
      <c r="N166" s="104" t="e">
        <f t="shared" si="25"/>
        <v>#REF!</v>
      </c>
      <c r="O166" s="104" t="e">
        <f t="shared" si="27"/>
        <v>#REF!</v>
      </c>
      <c r="R166" s="104" t="e">
        <f>IF(AND(J166=0,C166&gt;=設定シート!E$85,C166&lt;=設定シート!G$85),1,0)</f>
        <v>#REF!</v>
      </c>
    </row>
    <row r="167" spans="1:18" ht="15" customHeight="1">
      <c r="B167" s="104">
        <v>5</v>
      </c>
      <c r="C167" s="104" t="e">
        <f>'報告書（事業主控）'!#REF!</f>
        <v>#REF!</v>
      </c>
      <c r="E167" s="104" t="e">
        <f>'報告書（事業主控）'!#REF!</f>
        <v>#REF!</v>
      </c>
      <c r="F167" s="104" t="e">
        <f>'報告書（事業主控）'!#REF!</f>
        <v>#REF!</v>
      </c>
      <c r="G167" s="104" t="str">
        <f>IF(ISERROR(VLOOKUP(E167,労務比率,'報告書（事業主控）'!#REF!,FALSE)),"",VLOOKUP(E167,労務比率,'報告書（事業主控）'!#REF!,FALSE))</f>
        <v/>
      </c>
      <c r="H167" s="104" t="str">
        <f>IF(ISERROR(VLOOKUP(E167,労務比率,'報告書（事業主控）'!#REF!+1,FALSE)),"",VLOOKUP(E167,労務比率,'報告書（事業主控）'!#REF!+1,FALSE))</f>
        <v/>
      </c>
      <c r="I167" s="104" t="e">
        <f>'報告書（事業主控）'!#REF!</f>
        <v>#REF!</v>
      </c>
      <c r="J167" s="104" t="e">
        <f>'報告書（事業主控）'!#REF!</f>
        <v>#REF!</v>
      </c>
      <c r="K167" s="104" t="e">
        <f>'報告書（事業主控）'!#REF!</f>
        <v>#REF!</v>
      </c>
      <c r="L167" s="104">
        <f t="shared" si="24"/>
        <v>0</v>
      </c>
      <c r="M167" s="104">
        <f t="shared" si="26"/>
        <v>0</v>
      </c>
      <c r="N167" s="104" t="e">
        <f t="shared" si="25"/>
        <v>#REF!</v>
      </c>
      <c r="O167" s="104" t="e">
        <f t="shared" si="27"/>
        <v>#REF!</v>
      </c>
      <c r="R167" s="104" t="e">
        <f>IF(AND(J167=0,C167&gt;=設定シート!E$85,C167&lt;=設定シート!G$85),1,0)</f>
        <v>#REF!</v>
      </c>
    </row>
    <row r="168" spans="1:18" ht="15" customHeight="1">
      <c r="B168" s="104">
        <v>6</v>
      </c>
      <c r="C168" s="104" t="e">
        <f>'報告書（事業主控）'!#REF!</f>
        <v>#REF!</v>
      </c>
      <c r="E168" s="104" t="e">
        <f>'報告書（事業主控）'!#REF!</f>
        <v>#REF!</v>
      </c>
      <c r="F168" s="104" t="e">
        <f>'報告書（事業主控）'!#REF!</f>
        <v>#REF!</v>
      </c>
      <c r="G168" s="104" t="str">
        <f>IF(ISERROR(VLOOKUP(E168,労務比率,'報告書（事業主控）'!#REF!,FALSE)),"",VLOOKUP(E168,労務比率,'報告書（事業主控）'!#REF!,FALSE))</f>
        <v/>
      </c>
      <c r="H168" s="104" t="str">
        <f>IF(ISERROR(VLOOKUP(E168,労務比率,'報告書（事業主控）'!#REF!+1,FALSE)),"",VLOOKUP(E168,労務比率,'報告書（事業主控）'!#REF!+1,FALSE))</f>
        <v/>
      </c>
      <c r="I168" s="104" t="e">
        <f>'報告書（事業主控）'!#REF!</f>
        <v>#REF!</v>
      </c>
      <c r="J168" s="104" t="e">
        <f>'報告書（事業主控）'!#REF!</f>
        <v>#REF!</v>
      </c>
      <c r="K168" s="104" t="e">
        <f>'報告書（事業主控）'!#REF!</f>
        <v>#REF!</v>
      </c>
      <c r="L168" s="104">
        <f t="shared" si="24"/>
        <v>0</v>
      </c>
      <c r="M168" s="104">
        <f t="shared" si="26"/>
        <v>0</v>
      </c>
      <c r="N168" s="104" t="e">
        <f t="shared" si="25"/>
        <v>#REF!</v>
      </c>
      <c r="O168" s="104" t="e">
        <f t="shared" si="27"/>
        <v>#REF!</v>
      </c>
      <c r="R168" s="104" t="e">
        <f>IF(AND(J168=0,C168&gt;=設定シート!E$85,C168&lt;=設定シート!G$85),1,0)</f>
        <v>#REF!</v>
      </c>
    </row>
    <row r="169" spans="1:18" ht="15" customHeight="1">
      <c r="B169" s="104">
        <v>7</v>
      </c>
      <c r="C169" s="104" t="e">
        <f>'報告書（事業主控）'!#REF!</f>
        <v>#REF!</v>
      </c>
      <c r="E169" s="104" t="e">
        <f>'報告書（事業主控）'!#REF!</f>
        <v>#REF!</v>
      </c>
      <c r="F169" s="104" t="e">
        <f>'報告書（事業主控）'!#REF!</f>
        <v>#REF!</v>
      </c>
      <c r="G169" s="104" t="str">
        <f>IF(ISERROR(VLOOKUP(E169,労務比率,'報告書（事業主控）'!#REF!,FALSE)),"",VLOOKUP(E169,労務比率,'報告書（事業主控）'!#REF!,FALSE))</f>
        <v/>
      </c>
      <c r="H169" s="104" t="str">
        <f>IF(ISERROR(VLOOKUP(E169,労務比率,'報告書（事業主控）'!#REF!+1,FALSE)),"",VLOOKUP(E169,労務比率,'報告書（事業主控）'!#REF!+1,FALSE))</f>
        <v/>
      </c>
      <c r="I169" s="104" t="e">
        <f>'報告書（事業主控）'!#REF!</f>
        <v>#REF!</v>
      </c>
      <c r="J169" s="104" t="e">
        <f>'報告書（事業主控）'!#REF!</f>
        <v>#REF!</v>
      </c>
      <c r="K169" s="104" t="e">
        <f>'報告書（事業主控）'!#REF!</f>
        <v>#REF!</v>
      </c>
      <c r="L169" s="104">
        <f t="shared" si="24"/>
        <v>0</v>
      </c>
      <c r="M169" s="104">
        <f t="shared" si="26"/>
        <v>0</v>
      </c>
      <c r="N169" s="104" t="e">
        <f t="shared" si="25"/>
        <v>#REF!</v>
      </c>
      <c r="O169" s="104" t="e">
        <f t="shared" si="27"/>
        <v>#REF!</v>
      </c>
      <c r="R169" s="104" t="e">
        <f>IF(AND(J169=0,C169&gt;=設定シート!E$85,C169&lt;=設定シート!G$85),1,0)</f>
        <v>#REF!</v>
      </c>
    </row>
    <row r="170" spans="1:18" ht="15" customHeight="1">
      <c r="B170" s="104">
        <v>8</v>
      </c>
      <c r="C170" s="104" t="e">
        <f>'報告書（事業主控）'!#REF!</f>
        <v>#REF!</v>
      </c>
      <c r="E170" s="104" t="e">
        <f>'報告書（事業主控）'!#REF!</f>
        <v>#REF!</v>
      </c>
      <c r="F170" s="104" t="e">
        <f>'報告書（事業主控）'!#REF!</f>
        <v>#REF!</v>
      </c>
      <c r="G170" s="104" t="str">
        <f>IF(ISERROR(VLOOKUP(E170,労務比率,'報告書（事業主控）'!#REF!,FALSE)),"",VLOOKUP(E170,労務比率,'報告書（事業主控）'!#REF!,FALSE))</f>
        <v/>
      </c>
      <c r="H170" s="104" t="str">
        <f>IF(ISERROR(VLOOKUP(E170,労務比率,'報告書（事業主控）'!#REF!+1,FALSE)),"",VLOOKUP(E170,労務比率,'報告書（事業主控）'!#REF!+1,FALSE))</f>
        <v/>
      </c>
      <c r="I170" s="104" t="e">
        <f>'報告書（事業主控）'!#REF!</f>
        <v>#REF!</v>
      </c>
      <c r="J170" s="104" t="e">
        <f>'報告書（事業主控）'!#REF!</f>
        <v>#REF!</v>
      </c>
      <c r="K170" s="104" t="e">
        <f>'報告書（事業主控）'!#REF!</f>
        <v>#REF!</v>
      </c>
      <c r="L170" s="104">
        <f t="shared" si="24"/>
        <v>0</v>
      </c>
      <c r="M170" s="104">
        <f t="shared" si="26"/>
        <v>0</v>
      </c>
      <c r="N170" s="104" t="e">
        <f t="shared" si="25"/>
        <v>#REF!</v>
      </c>
      <c r="O170" s="104" t="e">
        <f t="shared" si="27"/>
        <v>#REF!</v>
      </c>
      <c r="R170" s="104" t="e">
        <f>IF(AND(J170=0,C170&gt;=設定シート!E$85,C170&lt;=設定シート!G$85),1,0)</f>
        <v>#REF!</v>
      </c>
    </row>
    <row r="171" spans="1:18" ht="15" customHeight="1">
      <c r="B171" s="104">
        <v>9</v>
      </c>
      <c r="C171" s="104" t="e">
        <f>'報告書（事業主控）'!#REF!</f>
        <v>#REF!</v>
      </c>
      <c r="E171" s="104" t="e">
        <f>'報告書（事業主控）'!#REF!</f>
        <v>#REF!</v>
      </c>
      <c r="F171" s="104" t="e">
        <f>'報告書（事業主控）'!#REF!</f>
        <v>#REF!</v>
      </c>
      <c r="G171" s="104" t="str">
        <f>IF(ISERROR(VLOOKUP(E171,労務比率,'報告書（事業主控）'!#REF!,FALSE)),"",VLOOKUP(E171,労務比率,'報告書（事業主控）'!#REF!,FALSE))</f>
        <v/>
      </c>
      <c r="H171" s="104" t="str">
        <f>IF(ISERROR(VLOOKUP(E171,労務比率,'報告書（事業主控）'!#REF!+1,FALSE)),"",VLOOKUP(E171,労務比率,'報告書（事業主控）'!#REF!+1,FALSE))</f>
        <v/>
      </c>
      <c r="I171" s="104" t="e">
        <f>'報告書（事業主控）'!#REF!</f>
        <v>#REF!</v>
      </c>
      <c r="J171" s="104" t="e">
        <f>'報告書（事業主控）'!#REF!</f>
        <v>#REF!</v>
      </c>
      <c r="K171" s="104" t="e">
        <f>'報告書（事業主控）'!#REF!</f>
        <v>#REF!</v>
      </c>
      <c r="L171" s="104">
        <f t="shared" si="24"/>
        <v>0</v>
      </c>
      <c r="M171" s="104">
        <f t="shared" si="26"/>
        <v>0</v>
      </c>
      <c r="N171" s="104" t="e">
        <f t="shared" si="25"/>
        <v>#REF!</v>
      </c>
      <c r="O171" s="104" t="e">
        <f t="shared" si="27"/>
        <v>#REF!</v>
      </c>
      <c r="R171" s="104" t="e">
        <f>IF(AND(J171=0,C171&gt;=設定シート!E$85,C171&lt;=設定シート!G$85),1,0)</f>
        <v>#REF!</v>
      </c>
    </row>
    <row r="172" spans="1:18" ht="15" customHeight="1">
      <c r="A172" s="104">
        <v>15</v>
      </c>
      <c r="B172" s="104">
        <v>1</v>
      </c>
      <c r="C172" s="104" t="e">
        <f>'報告書（事業主控）'!#REF!</f>
        <v>#REF!</v>
      </c>
      <c r="E172" s="104" t="e">
        <f>'報告書（事業主控）'!#REF!</f>
        <v>#REF!</v>
      </c>
      <c r="F172" s="104" t="e">
        <f>'報告書（事業主控）'!#REF!</f>
        <v>#REF!</v>
      </c>
      <c r="G172" s="104" t="str">
        <f>IF(ISERROR(VLOOKUP(E172,労務比率,'報告書（事業主控）'!#REF!,FALSE)),"",VLOOKUP(E172,労務比率,'報告書（事業主控）'!#REF!,FALSE))</f>
        <v/>
      </c>
      <c r="H172" s="104" t="str">
        <f>IF(ISERROR(VLOOKUP(E172,労務比率,'報告書（事業主控）'!#REF!+1,FALSE)),"",VLOOKUP(E172,労務比率,'報告書（事業主控）'!#REF!+1,FALSE))</f>
        <v/>
      </c>
      <c r="I172" s="104" t="e">
        <f>'報告書（事業主控）'!#REF!</f>
        <v>#REF!</v>
      </c>
      <c r="J172" s="104" t="e">
        <f>'報告書（事業主控）'!#REF!</f>
        <v>#REF!</v>
      </c>
      <c r="K172" s="104" t="e">
        <f>'報告書（事業主控）'!#REF!</f>
        <v>#REF!</v>
      </c>
      <c r="L172" s="104">
        <f t="shared" si="24"/>
        <v>0</v>
      </c>
      <c r="M172" s="104">
        <f t="shared" si="26"/>
        <v>0</v>
      </c>
      <c r="N172" s="104" t="e">
        <f t="shared" si="25"/>
        <v>#REF!</v>
      </c>
      <c r="O172" s="104" t="e">
        <f t="shared" si="27"/>
        <v>#REF!</v>
      </c>
      <c r="P172" s="104">
        <f>INT(SUMIF(O172:O180,0,I172:I180)*105/108)</f>
        <v>0</v>
      </c>
      <c r="Q172" s="104">
        <f>INT(P172*IF(COUNTIF(R172:R180,1)=0,0,SUMIF(R172:R180,1,G172:G180)/COUNTIF(R172:R180,1))/100)</f>
        <v>0</v>
      </c>
      <c r="R172" s="104" t="e">
        <f>IF(AND(J172=0,C172&gt;=設定シート!E$85,C172&lt;=設定シート!G$85),1,0)</f>
        <v>#REF!</v>
      </c>
    </row>
    <row r="173" spans="1:18" ht="15" customHeight="1">
      <c r="B173" s="104">
        <v>2</v>
      </c>
      <c r="C173" s="104" t="e">
        <f>'報告書（事業主控）'!#REF!</f>
        <v>#REF!</v>
      </c>
      <c r="E173" s="104" t="e">
        <f>'報告書（事業主控）'!#REF!</f>
        <v>#REF!</v>
      </c>
      <c r="F173" s="104" t="e">
        <f>'報告書（事業主控）'!#REF!</f>
        <v>#REF!</v>
      </c>
      <c r="G173" s="104" t="str">
        <f>IF(ISERROR(VLOOKUP(E173,労務比率,'報告書（事業主控）'!#REF!,FALSE)),"",VLOOKUP(E173,労務比率,'報告書（事業主控）'!#REF!,FALSE))</f>
        <v/>
      </c>
      <c r="H173" s="104" t="str">
        <f>IF(ISERROR(VLOOKUP(E173,労務比率,'報告書（事業主控）'!#REF!+1,FALSE)),"",VLOOKUP(E173,労務比率,'報告書（事業主控）'!#REF!+1,FALSE))</f>
        <v/>
      </c>
      <c r="I173" s="104" t="e">
        <f>'報告書（事業主控）'!#REF!</f>
        <v>#REF!</v>
      </c>
      <c r="J173" s="104" t="e">
        <f>'報告書（事業主控）'!#REF!</f>
        <v>#REF!</v>
      </c>
      <c r="K173" s="104" t="e">
        <f>'報告書（事業主控）'!#REF!</f>
        <v>#REF!</v>
      </c>
      <c r="L173" s="104">
        <f t="shared" si="24"/>
        <v>0</v>
      </c>
      <c r="M173" s="104">
        <f t="shared" si="26"/>
        <v>0</v>
      </c>
      <c r="N173" s="104" t="e">
        <f t="shared" si="25"/>
        <v>#REF!</v>
      </c>
      <c r="O173" s="104" t="e">
        <f t="shared" si="27"/>
        <v>#REF!</v>
      </c>
      <c r="R173" s="104" t="e">
        <f>IF(AND(J173=0,C173&gt;=設定シート!E$85,C173&lt;=設定シート!G$85),1,0)</f>
        <v>#REF!</v>
      </c>
    </row>
    <row r="174" spans="1:18" ht="15" customHeight="1">
      <c r="B174" s="104">
        <v>3</v>
      </c>
      <c r="C174" s="104" t="e">
        <f>'報告書（事業主控）'!#REF!</f>
        <v>#REF!</v>
      </c>
      <c r="E174" s="104" t="e">
        <f>'報告書（事業主控）'!#REF!</f>
        <v>#REF!</v>
      </c>
      <c r="F174" s="104" t="e">
        <f>'報告書（事業主控）'!#REF!</f>
        <v>#REF!</v>
      </c>
      <c r="G174" s="104" t="str">
        <f>IF(ISERROR(VLOOKUP(E174,労務比率,'報告書（事業主控）'!#REF!,FALSE)),"",VLOOKUP(E174,労務比率,'報告書（事業主控）'!#REF!,FALSE))</f>
        <v/>
      </c>
      <c r="H174" s="104" t="str">
        <f>IF(ISERROR(VLOOKUP(E174,労務比率,'報告書（事業主控）'!#REF!+1,FALSE)),"",VLOOKUP(E174,労務比率,'報告書（事業主控）'!#REF!+1,FALSE))</f>
        <v/>
      </c>
      <c r="I174" s="104" t="e">
        <f>'報告書（事業主控）'!#REF!</f>
        <v>#REF!</v>
      </c>
      <c r="J174" s="104" t="e">
        <f>'報告書（事業主控）'!#REF!</f>
        <v>#REF!</v>
      </c>
      <c r="K174" s="104" t="e">
        <f>'報告書（事業主控）'!#REF!</f>
        <v>#REF!</v>
      </c>
      <c r="L174" s="104">
        <f t="shared" si="24"/>
        <v>0</v>
      </c>
      <c r="M174" s="104">
        <f t="shared" si="26"/>
        <v>0</v>
      </c>
      <c r="N174" s="104" t="e">
        <f t="shared" si="25"/>
        <v>#REF!</v>
      </c>
      <c r="O174" s="104" t="e">
        <f t="shared" si="27"/>
        <v>#REF!</v>
      </c>
      <c r="R174" s="104" t="e">
        <f>IF(AND(J174=0,C174&gt;=設定シート!E$85,C174&lt;=設定シート!G$85),1,0)</f>
        <v>#REF!</v>
      </c>
    </row>
    <row r="175" spans="1:18" ht="15" customHeight="1">
      <c r="B175" s="104">
        <v>4</v>
      </c>
      <c r="C175" s="104" t="e">
        <f>'報告書（事業主控）'!#REF!</f>
        <v>#REF!</v>
      </c>
      <c r="E175" s="104" t="e">
        <f>'報告書（事業主控）'!#REF!</f>
        <v>#REF!</v>
      </c>
      <c r="F175" s="104" t="e">
        <f>'報告書（事業主控）'!#REF!</f>
        <v>#REF!</v>
      </c>
      <c r="G175" s="104" t="str">
        <f>IF(ISERROR(VLOOKUP(E175,労務比率,'報告書（事業主控）'!#REF!,FALSE)),"",VLOOKUP(E175,労務比率,'報告書（事業主控）'!#REF!,FALSE))</f>
        <v/>
      </c>
      <c r="H175" s="104" t="str">
        <f>IF(ISERROR(VLOOKUP(E175,労務比率,'報告書（事業主控）'!#REF!+1,FALSE)),"",VLOOKUP(E175,労務比率,'報告書（事業主控）'!#REF!+1,FALSE))</f>
        <v/>
      </c>
      <c r="I175" s="104" t="e">
        <f>'報告書（事業主控）'!#REF!</f>
        <v>#REF!</v>
      </c>
      <c r="J175" s="104" t="e">
        <f>'報告書（事業主控）'!#REF!</f>
        <v>#REF!</v>
      </c>
      <c r="K175" s="104" t="e">
        <f>'報告書（事業主控）'!#REF!</f>
        <v>#REF!</v>
      </c>
      <c r="L175" s="104">
        <f t="shared" si="24"/>
        <v>0</v>
      </c>
      <c r="M175" s="104">
        <f t="shared" si="26"/>
        <v>0</v>
      </c>
      <c r="N175" s="104" t="e">
        <f t="shared" si="25"/>
        <v>#REF!</v>
      </c>
      <c r="O175" s="104" t="e">
        <f t="shared" si="27"/>
        <v>#REF!</v>
      </c>
      <c r="R175" s="104" t="e">
        <f>IF(AND(J175=0,C175&gt;=設定シート!E$85,C175&lt;=設定シート!G$85),1,0)</f>
        <v>#REF!</v>
      </c>
    </row>
    <row r="176" spans="1:18" ht="15" customHeight="1">
      <c r="B176" s="104">
        <v>5</v>
      </c>
      <c r="C176" s="104" t="e">
        <f>'報告書（事業主控）'!#REF!</f>
        <v>#REF!</v>
      </c>
      <c r="E176" s="104" t="e">
        <f>'報告書（事業主控）'!#REF!</f>
        <v>#REF!</v>
      </c>
      <c r="F176" s="104" t="e">
        <f>'報告書（事業主控）'!#REF!</f>
        <v>#REF!</v>
      </c>
      <c r="G176" s="104" t="str">
        <f>IF(ISERROR(VLOOKUP(E176,労務比率,'報告書（事業主控）'!#REF!,FALSE)),"",VLOOKUP(E176,労務比率,'報告書（事業主控）'!#REF!,FALSE))</f>
        <v/>
      </c>
      <c r="H176" s="104" t="str">
        <f>IF(ISERROR(VLOOKUP(E176,労務比率,'報告書（事業主控）'!#REF!+1,FALSE)),"",VLOOKUP(E176,労務比率,'報告書（事業主控）'!#REF!+1,FALSE))</f>
        <v/>
      </c>
      <c r="I176" s="104" t="e">
        <f>'報告書（事業主控）'!#REF!</f>
        <v>#REF!</v>
      </c>
      <c r="J176" s="104" t="e">
        <f>'報告書（事業主控）'!#REF!</f>
        <v>#REF!</v>
      </c>
      <c r="K176" s="104" t="e">
        <f>'報告書（事業主控）'!#REF!</f>
        <v>#REF!</v>
      </c>
      <c r="L176" s="104">
        <f t="shared" si="24"/>
        <v>0</v>
      </c>
      <c r="M176" s="104">
        <f t="shared" si="26"/>
        <v>0</v>
      </c>
      <c r="N176" s="104" t="e">
        <f t="shared" si="25"/>
        <v>#REF!</v>
      </c>
      <c r="O176" s="104" t="e">
        <f t="shared" si="27"/>
        <v>#REF!</v>
      </c>
      <c r="R176" s="104" t="e">
        <f>IF(AND(J176=0,C176&gt;=設定シート!E$85,C176&lt;=設定シート!G$85),1,0)</f>
        <v>#REF!</v>
      </c>
    </row>
    <row r="177" spans="1:18" ht="15" customHeight="1">
      <c r="B177" s="104">
        <v>6</v>
      </c>
      <c r="C177" s="104" t="e">
        <f>'報告書（事業主控）'!#REF!</f>
        <v>#REF!</v>
      </c>
      <c r="E177" s="104" t="e">
        <f>'報告書（事業主控）'!#REF!</f>
        <v>#REF!</v>
      </c>
      <c r="F177" s="104" t="e">
        <f>'報告書（事業主控）'!#REF!</f>
        <v>#REF!</v>
      </c>
      <c r="G177" s="104" t="str">
        <f>IF(ISERROR(VLOOKUP(E177,労務比率,'報告書（事業主控）'!#REF!,FALSE)),"",VLOOKUP(E177,労務比率,'報告書（事業主控）'!#REF!,FALSE))</f>
        <v/>
      </c>
      <c r="H177" s="104" t="str">
        <f>IF(ISERROR(VLOOKUP(E177,労務比率,'報告書（事業主控）'!#REF!+1,FALSE)),"",VLOOKUP(E177,労務比率,'報告書（事業主控）'!#REF!+1,FALSE))</f>
        <v/>
      </c>
      <c r="I177" s="104" t="e">
        <f>'報告書（事業主控）'!#REF!</f>
        <v>#REF!</v>
      </c>
      <c r="J177" s="104" t="e">
        <f>'報告書（事業主控）'!#REF!</f>
        <v>#REF!</v>
      </c>
      <c r="K177" s="104" t="e">
        <f>'報告書（事業主控）'!#REF!</f>
        <v>#REF!</v>
      </c>
      <c r="L177" s="104">
        <f t="shared" si="24"/>
        <v>0</v>
      </c>
      <c r="M177" s="104">
        <f t="shared" si="26"/>
        <v>0</v>
      </c>
      <c r="N177" s="104" t="e">
        <f t="shared" si="25"/>
        <v>#REF!</v>
      </c>
      <c r="O177" s="104" t="e">
        <f t="shared" si="27"/>
        <v>#REF!</v>
      </c>
      <c r="R177" s="104" t="e">
        <f>IF(AND(J177=0,C177&gt;=設定シート!E$85,C177&lt;=設定シート!G$85),1,0)</f>
        <v>#REF!</v>
      </c>
    </row>
    <row r="178" spans="1:18" ht="15" customHeight="1">
      <c r="B178" s="104">
        <v>7</v>
      </c>
      <c r="C178" s="104" t="e">
        <f>'報告書（事業主控）'!#REF!</f>
        <v>#REF!</v>
      </c>
      <c r="E178" s="104" t="e">
        <f>'報告書（事業主控）'!#REF!</f>
        <v>#REF!</v>
      </c>
      <c r="F178" s="104" t="e">
        <f>'報告書（事業主控）'!#REF!</f>
        <v>#REF!</v>
      </c>
      <c r="G178" s="104" t="str">
        <f>IF(ISERROR(VLOOKUP(E178,労務比率,'報告書（事業主控）'!#REF!,FALSE)),"",VLOOKUP(E178,労務比率,'報告書（事業主控）'!#REF!,FALSE))</f>
        <v/>
      </c>
      <c r="H178" s="104" t="str">
        <f>IF(ISERROR(VLOOKUP(E178,労務比率,'報告書（事業主控）'!#REF!+1,FALSE)),"",VLOOKUP(E178,労務比率,'報告書（事業主控）'!#REF!+1,FALSE))</f>
        <v/>
      </c>
      <c r="I178" s="104" t="e">
        <f>'報告書（事業主控）'!#REF!</f>
        <v>#REF!</v>
      </c>
      <c r="J178" s="104" t="e">
        <f>'報告書（事業主控）'!#REF!</f>
        <v>#REF!</v>
      </c>
      <c r="K178" s="104" t="e">
        <f>'報告書（事業主控）'!#REF!</f>
        <v>#REF!</v>
      </c>
      <c r="L178" s="104">
        <f t="shared" si="24"/>
        <v>0</v>
      </c>
      <c r="M178" s="104">
        <f t="shared" si="26"/>
        <v>0</v>
      </c>
      <c r="N178" s="104" t="e">
        <f t="shared" si="25"/>
        <v>#REF!</v>
      </c>
      <c r="O178" s="104" t="e">
        <f t="shared" si="27"/>
        <v>#REF!</v>
      </c>
      <c r="R178" s="104" t="e">
        <f>IF(AND(J178=0,C178&gt;=設定シート!E$85,C178&lt;=設定シート!G$85),1,0)</f>
        <v>#REF!</v>
      </c>
    </row>
    <row r="179" spans="1:18" ht="15" customHeight="1">
      <c r="B179" s="104">
        <v>8</v>
      </c>
      <c r="C179" s="104" t="e">
        <f>'報告書（事業主控）'!#REF!</f>
        <v>#REF!</v>
      </c>
      <c r="E179" s="104" t="e">
        <f>'報告書（事業主控）'!#REF!</f>
        <v>#REF!</v>
      </c>
      <c r="F179" s="104" t="e">
        <f>'報告書（事業主控）'!#REF!</f>
        <v>#REF!</v>
      </c>
      <c r="G179" s="104" t="str">
        <f>IF(ISERROR(VLOOKUP(E179,労務比率,'報告書（事業主控）'!#REF!,FALSE)),"",VLOOKUP(E179,労務比率,'報告書（事業主控）'!#REF!,FALSE))</f>
        <v/>
      </c>
      <c r="H179" s="104" t="str">
        <f>IF(ISERROR(VLOOKUP(E179,労務比率,'報告書（事業主控）'!#REF!+1,FALSE)),"",VLOOKUP(E179,労務比率,'報告書（事業主控）'!#REF!+1,FALSE))</f>
        <v/>
      </c>
      <c r="I179" s="104" t="e">
        <f>'報告書（事業主控）'!#REF!</f>
        <v>#REF!</v>
      </c>
      <c r="J179" s="104" t="e">
        <f>'報告書（事業主控）'!#REF!</f>
        <v>#REF!</v>
      </c>
      <c r="K179" s="104" t="e">
        <f>'報告書（事業主控）'!#REF!</f>
        <v>#REF!</v>
      </c>
      <c r="L179" s="104">
        <f t="shared" ref="L179:L242" si="28">IF(ISERROR(INT((ROUNDDOWN(I179*G179/100,0)+K179)/1000)),0,INT((ROUNDDOWN(I179*G179/100,0)+K179)/1000))</f>
        <v>0</v>
      </c>
      <c r="M179" s="104">
        <f t="shared" si="26"/>
        <v>0</v>
      </c>
      <c r="N179" s="104" t="e">
        <f t="shared" ref="N179:N242" si="29">IF(R179=1,0,I179)</f>
        <v>#REF!</v>
      </c>
      <c r="O179" s="104" t="e">
        <f t="shared" si="27"/>
        <v>#REF!</v>
      </c>
      <c r="R179" s="104" t="e">
        <f>IF(AND(J179=0,C179&gt;=設定シート!E$85,C179&lt;=設定シート!G$85),1,0)</f>
        <v>#REF!</v>
      </c>
    </row>
    <row r="180" spans="1:18" ht="15" customHeight="1">
      <c r="B180" s="104">
        <v>9</v>
      </c>
      <c r="C180" s="104" t="e">
        <f>'報告書（事業主控）'!#REF!</f>
        <v>#REF!</v>
      </c>
      <c r="E180" s="104" t="e">
        <f>'報告書（事業主控）'!#REF!</f>
        <v>#REF!</v>
      </c>
      <c r="F180" s="104" t="e">
        <f>'報告書（事業主控）'!#REF!</f>
        <v>#REF!</v>
      </c>
      <c r="G180" s="104" t="str">
        <f>IF(ISERROR(VLOOKUP(E180,労務比率,'報告書（事業主控）'!#REF!,FALSE)),"",VLOOKUP(E180,労務比率,'報告書（事業主控）'!#REF!,FALSE))</f>
        <v/>
      </c>
      <c r="H180" s="104" t="str">
        <f>IF(ISERROR(VLOOKUP(E180,労務比率,'報告書（事業主控）'!#REF!+1,FALSE)),"",VLOOKUP(E180,労務比率,'報告書（事業主控）'!#REF!+1,FALSE))</f>
        <v/>
      </c>
      <c r="I180" s="104" t="e">
        <f>'報告書（事業主控）'!#REF!</f>
        <v>#REF!</v>
      </c>
      <c r="J180" s="104" t="e">
        <f>'報告書（事業主控）'!#REF!</f>
        <v>#REF!</v>
      </c>
      <c r="K180" s="104" t="e">
        <f>'報告書（事業主控）'!#REF!</f>
        <v>#REF!</v>
      </c>
      <c r="L180" s="104">
        <f t="shared" si="28"/>
        <v>0</v>
      </c>
      <c r="M180" s="104">
        <f t="shared" si="26"/>
        <v>0</v>
      </c>
      <c r="N180" s="104" t="e">
        <f t="shared" si="29"/>
        <v>#REF!</v>
      </c>
      <c r="O180" s="104" t="e">
        <f t="shared" si="27"/>
        <v>#REF!</v>
      </c>
      <c r="R180" s="104" t="e">
        <f>IF(AND(J180=0,C180&gt;=設定シート!E$85,C180&lt;=設定シート!G$85),1,0)</f>
        <v>#REF!</v>
      </c>
    </row>
    <row r="181" spans="1:18" ht="15" customHeight="1">
      <c r="A181" s="104">
        <v>16</v>
      </c>
      <c r="B181" s="104">
        <v>1</v>
      </c>
      <c r="C181" s="104" t="e">
        <f>'報告書（事業主控）'!#REF!</f>
        <v>#REF!</v>
      </c>
      <c r="E181" s="104" t="e">
        <f>'報告書（事業主控）'!#REF!</f>
        <v>#REF!</v>
      </c>
      <c r="F181" s="104" t="e">
        <f>'報告書（事業主控）'!#REF!</f>
        <v>#REF!</v>
      </c>
      <c r="G181" s="104" t="str">
        <f>IF(ISERROR(VLOOKUP(E181,労務比率,'報告書（事業主控）'!#REF!,FALSE)),"",VLOOKUP(E181,労務比率,'報告書（事業主控）'!#REF!,FALSE))</f>
        <v/>
      </c>
      <c r="H181" s="104" t="str">
        <f>IF(ISERROR(VLOOKUP(E181,労務比率,'報告書（事業主控）'!#REF!+1,FALSE)),"",VLOOKUP(E181,労務比率,'報告書（事業主控）'!#REF!+1,FALSE))</f>
        <v/>
      </c>
      <c r="I181" s="104" t="e">
        <f>'報告書（事業主控）'!#REF!</f>
        <v>#REF!</v>
      </c>
      <c r="J181" s="104" t="e">
        <f>'報告書（事業主控）'!#REF!</f>
        <v>#REF!</v>
      </c>
      <c r="K181" s="104" t="e">
        <f>'報告書（事業主控）'!#REF!</f>
        <v>#REF!</v>
      </c>
      <c r="L181" s="104">
        <f t="shared" si="28"/>
        <v>0</v>
      </c>
      <c r="M181" s="104">
        <f t="shared" si="26"/>
        <v>0</v>
      </c>
      <c r="N181" s="104" t="e">
        <f t="shared" si="29"/>
        <v>#REF!</v>
      </c>
      <c r="O181" s="104" t="e">
        <f t="shared" si="27"/>
        <v>#REF!</v>
      </c>
      <c r="P181" s="104">
        <f>INT(SUMIF(O181:O189,0,I181:I189)*105/108)</f>
        <v>0</v>
      </c>
      <c r="Q181" s="104">
        <f>INT(P181*IF(COUNTIF(R181:R189,1)=0,0,SUMIF(R181:R189,1,G181:G189)/COUNTIF(R181:R189,1))/100)</f>
        <v>0</v>
      </c>
      <c r="R181" s="104" t="e">
        <f>IF(AND(J181=0,C181&gt;=設定シート!E$85,C181&lt;=設定シート!G$85),1,0)</f>
        <v>#REF!</v>
      </c>
    </row>
    <row r="182" spans="1:18" ht="15" customHeight="1">
      <c r="B182" s="104">
        <v>2</v>
      </c>
      <c r="C182" s="104" t="e">
        <f>'報告書（事業主控）'!#REF!</f>
        <v>#REF!</v>
      </c>
      <c r="E182" s="104" t="e">
        <f>'報告書（事業主控）'!#REF!</f>
        <v>#REF!</v>
      </c>
      <c r="F182" s="104" t="e">
        <f>'報告書（事業主控）'!#REF!</f>
        <v>#REF!</v>
      </c>
      <c r="G182" s="104" t="str">
        <f>IF(ISERROR(VLOOKUP(E182,労務比率,'報告書（事業主控）'!#REF!,FALSE)),"",VLOOKUP(E182,労務比率,'報告書（事業主控）'!#REF!,FALSE))</f>
        <v/>
      </c>
      <c r="H182" s="104" t="str">
        <f>IF(ISERROR(VLOOKUP(E182,労務比率,'報告書（事業主控）'!#REF!+1,FALSE)),"",VLOOKUP(E182,労務比率,'報告書（事業主控）'!#REF!+1,FALSE))</f>
        <v/>
      </c>
      <c r="I182" s="104" t="e">
        <f>'報告書（事業主控）'!#REF!</f>
        <v>#REF!</v>
      </c>
      <c r="J182" s="104" t="e">
        <f>'報告書（事業主控）'!#REF!</f>
        <v>#REF!</v>
      </c>
      <c r="K182" s="104" t="e">
        <f>'報告書（事業主控）'!#REF!</f>
        <v>#REF!</v>
      </c>
      <c r="L182" s="104">
        <f t="shared" si="28"/>
        <v>0</v>
      </c>
      <c r="M182" s="104">
        <f t="shared" si="26"/>
        <v>0</v>
      </c>
      <c r="N182" s="104" t="e">
        <f t="shared" si="29"/>
        <v>#REF!</v>
      </c>
      <c r="O182" s="104" t="e">
        <f t="shared" si="27"/>
        <v>#REF!</v>
      </c>
      <c r="R182" s="104" t="e">
        <f>IF(AND(J182=0,C182&gt;=設定シート!E$85,C182&lt;=設定シート!G$85),1,0)</f>
        <v>#REF!</v>
      </c>
    </row>
    <row r="183" spans="1:18" ht="15" customHeight="1">
      <c r="B183" s="104">
        <v>3</v>
      </c>
      <c r="C183" s="104" t="e">
        <f>'報告書（事業主控）'!#REF!</f>
        <v>#REF!</v>
      </c>
      <c r="E183" s="104" t="e">
        <f>'報告書（事業主控）'!#REF!</f>
        <v>#REF!</v>
      </c>
      <c r="F183" s="104" t="e">
        <f>'報告書（事業主控）'!#REF!</f>
        <v>#REF!</v>
      </c>
      <c r="G183" s="104" t="str">
        <f>IF(ISERROR(VLOOKUP(E183,労務比率,'報告書（事業主控）'!#REF!,FALSE)),"",VLOOKUP(E183,労務比率,'報告書（事業主控）'!#REF!,FALSE))</f>
        <v/>
      </c>
      <c r="H183" s="104" t="str">
        <f>IF(ISERROR(VLOOKUP(E183,労務比率,'報告書（事業主控）'!#REF!+1,FALSE)),"",VLOOKUP(E183,労務比率,'報告書（事業主控）'!#REF!+1,FALSE))</f>
        <v/>
      </c>
      <c r="I183" s="104" t="e">
        <f>'報告書（事業主控）'!#REF!</f>
        <v>#REF!</v>
      </c>
      <c r="J183" s="104" t="e">
        <f>'報告書（事業主控）'!#REF!</f>
        <v>#REF!</v>
      </c>
      <c r="K183" s="104" t="e">
        <f>'報告書（事業主控）'!#REF!</f>
        <v>#REF!</v>
      </c>
      <c r="L183" s="104">
        <f t="shared" si="28"/>
        <v>0</v>
      </c>
      <c r="M183" s="104">
        <f t="shared" si="26"/>
        <v>0</v>
      </c>
      <c r="N183" s="104" t="e">
        <f t="shared" si="29"/>
        <v>#REF!</v>
      </c>
      <c r="O183" s="104" t="e">
        <f t="shared" si="27"/>
        <v>#REF!</v>
      </c>
      <c r="R183" s="104" t="e">
        <f>IF(AND(J183=0,C183&gt;=設定シート!E$85,C183&lt;=設定シート!G$85),1,0)</f>
        <v>#REF!</v>
      </c>
    </row>
    <row r="184" spans="1:18" ht="15" customHeight="1">
      <c r="B184" s="104">
        <v>4</v>
      </c>
      <c r="C184" s="104" t="e">
        <f>'報告書（事業主控）'!#REF!</f>
        <v>#REF!</v>
      </c>
      <c r="E184" s="104" t="e">
        <f>'報告書（事業主控）'!#REF!</f>
        <v>#REF!</v>
      </c>
      <c r="F184" s="104" t="e">
        <f>'報告書（事業主控）'!#REF!</f>
        <v>#REF!</v>
      </c>
      <c r="G184" s="104" t="str">
        <f>IF(ISERROR(VLOOKUP(E184,労務比率,'報告書（事業主控）'!#REF!,FALSE)),"",VLOOKUP(E184,労務比率,'報告書（事業主控）'!#REF!,FALSE))</f>
        <v/>
      </c>
      <c r="H184" s="104" t="str">
        <f>IF(ISERROR(VLOOKUP(E184,労務比率,'報告書（事業主控）'!#REF!+1,FALSE)),"",VLOOKUP(E184,労務比率,'報告書（事業主控）'!#REF!+1,FALSE))</f>
        <v/>
      </c>
      <c r="I184" s="104" t="e">
        <f>'報告書（事業主控）'!#REF!</f>
        <v>#REF!</v>
      </c>
      <c r="J184" s="104" t="e">
        <f>'報告書（事業主控）'!#REF!</f>
        <v>#REF!</v>
      </c>
      <c r="K184" s="104" t="e">
        <f>'報告書（事業主控）'!#REF!</f>
        <v>#REF!</v>
      </c>
      <c r="L184" s="104">
        <f t="shared" si="28"/>
        <v>0</v>
      </c>
      <c r="M184" s="104">
        <f t="shared" ref="M184:M247" si="30">IF(ISERROR(L184*H184),0,L184*H184)</f>
        <v>0</v>
      </c>
      <c r="N184" s="104" t="e">
        <f t="shared" si="29"/>
        <v>#REF!</v>
      </c>
      <c r="O184" s="104" t="e">
        <f t="shared" si="27"/>
        <v>#REF!</v>
      </c>
      <c r="R184" s="104" t="e">
        <f>IF(AND(J184=0,C184&gt;=設定シート!E$85,C184&lt;=設定シート!G$85),1,0)</f>
        <v>#REF!</v>
      </c>
    </row>
    <row r="185" spans="1:18" ht="15" customHeight="1">
      <c r="B185" s="104">
        <v>5</v>
      </c>
      <c r="C185" s="104" t="e">
        <f>'報告書（事業主控）'!#REF!</f>
        <v>#REF!</v>
      </c>
      <c r="E185" s="104" t="e">
        <f>'報告書（事業主控）'!#REF!</f>
        <v>#REF!</v>
      </c>
      <c r="F185" s="104" t="e">
        <f>'報告書（事業主控）'!#REF!</f>
        <v>#REF!</v>
      </c>
      <c r="G185" s="104" t="str">
        <f>IF(ISERROR(VLOOKUP(E185,労務比率,'報告書（事業主控）'!#REF!,FALSE)),"",VLOOKUP(E185,労務比率,'報告書（事業主控）'!#REF!,FALSE))</f>
        <v/>
      </c>
      <c r="H185" s="104" t="str">
        <f>IF(ISERROR(VLOOKUP(E185,労務比率,'報告書（事業主控）'!#REF!+1,FALSE)),"",VLOOKUP(E185,労務比率,'報告書（事業主控）'!#REF!+1,FALSE))</f>
        <v/>
      </c>
      <c r="I185" s="104" t="e">
        <f>'報告書（事業主控）'!#REF!</f>
        <v>#REF!</v>
      </c>
      <c r="J185" s="104" t="e">
        <f>'報告書（事業主控）'!#REF!</f>
        <v>#REF!</v>
      </c>
      <c r="K185" s="104" t="e">
        <f>'報告書（事業主控）'!#REF!</f>
        <v>#REF!</v>
      </c>
      <c r="L185" s="104">
        <f t="shared" si="28"/>
        <v>0</v>
      </c>
      <c r="M185" s="104">
        <f t="shared" si="30"/>
        <v>0</v>
      </c>
      <c r="N185" s="104" t="e">
        <f t="shared" si="29"/>
        <v>#REF!</v>
      </c>
      <c r="O185" s="104" t="e">
        <f t="shared" si="27"/>
        <v>#REF!</v>
      </c>
      <c r="R185" s="104" t="e">
        <f>IF(AND(J185=0,C185&gt;=設定シート!E$85,C185&lt;=設定シート!G$85),1,0)</f>
        <v>#REF!</v>
      </c>
    </row>
    <row r="186" spans="1:18" ht="15" customHeight="1">
      <c r="B186" s="104">
        <v>6</v>
      </c>
      <c r="C186" s="104" t="e">
        <f>'報告書（事業主控）'!#REF!</f>
        <v>#REF!</v>
      </c>
      <c r="E186" s="104" t="e">
        <f>'報告書（事業主控）'!#REF!</f>
        <v>#REF!</v>
      </c>
      <c r="F186" s="104" t="e">
        <f>'報告書（事業主控）'!#REF!</f>
        <v>#REF!</v>
      </c>
      <c r="G186" s="104" t="str">
        <f>IF(ISERROR(VLOOKUP(E186,労務比率,'報告書（事業主控）'!#REF!,FALSE)),"",VLOOKUP(E186,労務比率,'報告書（事業主控）'!#REF!,FALSE))</f>
        <v/>
      </c>
      <c r="H186" s="104" t="str">
        <f>IF(ISERROR(VLOOKUP(E186,労務比率,'報告書（事業主控）'!#REF!+1,FALSE)),"",VLOOKUP(E186,労務比率,'報告書（事業主控）'!#REF!+1,FALSE))</f>
        <v/>
      </c>
      <c r="I186" s="104" t="e">
        <f>'報告書（事業主控）'!#REF!</f>
        <v>#REF!</v>
      </c>
      <c r="J186" s="104" t="e">
        <f>'報告書（事業主控）'!#REF!</f>
        <v>#REF!</v>
      </c>
      <c r="K186" s="104" t="e">
        <f>'報告書（事業主控）'!#REF!</f>
        <v>#REF!</v>
      </c>
      <c r="L186" s="104">
        <f t="shared" si="28"/>
        <v>0</v>
      </c>
      <c r="M186" s="104">
        <f t="shared" si="30"/>
        <v>0</v>
      </c>
      <c r="N186" s="104" t="e">
        <f t="shared" si="29"/>
        <v>#REF!</v>
      </c>
      <c r="O186" s="104" t="e">
        <f t="shared" si="27"/>
        <v>#REF!</v>
      </c>
      <c r="R186" s="104" t="e">
        <f>IF(AND(J186=0,C186&gt;=設定シート!E$85,C186&lt;=設定シート!G$85),1,0)</f>
        <v>#REF!</v>
      </c>
    </row>
    <row r="187" spans="1:18" ht="15" customHeight="1">
      <c r="B187" s="104">
        <v>7</v>
      </c>
      <c r="C187" s="104" t="e">
        <f>'報告書（事業主控）'!#REF!</f>
        <v>#REF!</v>
      </c>
      <c r="E187" s="104" t="e">
        <f>'報告書（事業主控）'!#REF!</f>
        <v>#REF!</v>
      </c>
      <c r="F187" s="104" t="e">
        <f>'報告書（事業主控）'!#REF!</f>
        <v>#REF!</v>
      </c>
      <c r="G187" s="104" t="str">
        <f>IF(ISERROR(VLOOKUP(E187,労務比率,'報告書（事業主控）'!#REF!,FALSE)),"",VLOOKUP(E187,労務比率,'報告書（事業主控）'!#REF!,FALSE))</f>
        <v/>
      </c>
      <c r="H187" s="104" t="str">
        <f>IF(ISERROR(VLOOKUP(E187,労務比率,'報告書（事業主控）'!#REF!+1,FALSE)),"",VLOOKUP(E187,労務比率,'報告書（事業主控）'!#REF!+1,FALSE))</f>
        <v/>
      </c>
      <c r="I187" s="104" t="e">
        <f>'報告書（事業主控）'!#REF!</f>
        <v>#REF!</v>
      </c>
      <c r="J187" s="104" t="e">
        <f>'報告書（事業主控）'!#REF!</f>
        <v>#REF!</v>
      </c>
      <c r="K187" s="104" t="e">
        <f>'報告書（事業主控）'!#REF!</f>
        <v>#REF!</v>
      </c>
      <c r="L187" s="104">
        <f t="shared" si="28"/>
        <v>0</v>
      </c>
      <c r="M187" s="104">
        <f t="shared" si="30"/>
        <v>0</v>
      </c>
      <c r="N187" s="104" t="e">
        <f t="shared" si="29"/>
        <v>#REF!</v>
      </c>
      <c r="O187" s="104" t="e">
        <f t="shared" si="27"/>
        <v>#REF!</v>
      </c>
      <c r="R187" s="104" t="e">
        <f>IF(AND(J187=0,C187&gt;=設定シート!E$85,C187&lt;=設定シート!G$85),1,0)</f>
        <v>#REF!</v>
      </c>
    </row>
    <row r="188" spans="1:18" ht="15" customHeight="1">
      <c r="B188" s="104">
        <v>8</v>
      </c>
      <c r="C188" s="104" t="e">
        <f>'報告書（事業主控）'!#REF!</f>
        <v>#REF!</v>
      </c>
      <c r="E188" s="104" t="e">
        <f>'報告書（事業主控）'!#REF!</f>
        <v>#REF!</v>
      </c>
      <c r="F188" s="104" t="e">
        <f>'報告書（事業主控）'!#REF!</f>
        <v>#REF!</v>
      </c>
      <c r="G188" s="104" t="str">
        <f>IF(ISERROR(VLOOKUP(E188,労務比率,'報告書（事業主控）'!#REF!,FALSE)),"",VLOOKUP(E188,労務比率,'報告書（事業主控）'!#REF!,FALSE))</f>
        <v/>
      </c>
      <c r="H188" s="104" t="str">
        <f>IF(ISERROR(VLOOKUP(E188,労務比率,'報告書（事業主控）'!#REF!+1,FALSE)),"",VLOOKUP(E188,労務比率,'報告書（事業主控）'!#REF!+1,FALSE))</f>
        <v/>
      </c>
      <c r="I188" s="104" t="e">
        <f>'報告書（事業主控）'!#REF!</f>
        <v>#REF!</v>
      </c>
      <c r="J188" s="104" t="e">
        <f>'報告書（事業主控）'!#REF!</f>
        <v>#REF!</v>
      </c>
      <c r="K188" s="104" t="e">
        <f>'報告書（事業主控）'!#REF!</f>
        <v>#REF!</v>
      </c>
      <c r="L188" s="104">
        <f t="shared" si="28"/>
        <v>0</v>
      </c>
      <c r="M188" s="104">
        <f t="shared" si="30"/>
        <v>0</v>
      </c>
      <c r="N188" s="104" t="e">
        <f t="shared" si="29"/>
        <v>#REF!</v>
      </c>
      <c r="O188" s="104" t="e">
        <f t="shared" si="27"/>
        <v>#REF!</v>
      </c>
      <c r="R188" s="104" t="e">
        <f>IF(AND(J188=0,C188&gt;=設定シート!E$85,C188&lt;=設定シート!G$85),1,0)</f>
        <v>#REF!</v>
      </c>
    </row>
    <row r="189" spans="1:18" ht="15" customHeight="1">
      <c r="B189" s="104">
        <v>9</v>
      </c>
      <c r="C189" s="104" t="e">
        <f>'報告書（事業主控）'!#REF!</f>
        <v>#REF!</v>
      </c>
      <c r="E189" s="104" t="e">
        <f>'報告書（事業主控）'!#REF!</f>
        <v>#REF!</v>
      </c>
      <c r="F189" s="104" t="e">
        <f>'報告書（事業主控）'!#REF!</f>
        <v>#REF!</v>
      </c>
      <c r="G189" s="104" t="str">
        <f>IF(ISERROR(VLOOKUP(E189,労務比率,'報告書（事業主控）'!#REF!,FALSE)),"",VLOOKUP(E189,労務比率,'報告書（事業主控）'!#REF!,FALSE))</f>
        <v/>
      </c>
      <c r="H189" s="104" t="str">
        <f>IF(ISERROR(VLOOKUP(E189,労務比率,'報告書（事業主控）'!#REF!+1,FALSE)),"",VLOOKUP(E189,労務比率,'報告書（事業主控）'!#REF!+1,FALSE))</f>
        <v/>
      </c>
      <c r="I189" s="104" t="e">
        <f>'報告書（事業主控）'!#REF!</f>
        <v>#REF!</v>
      </c>
      <c r="J189" s="104" t="e">
        <f>'報告書（事業主控）'!#REF!</f>
        <v>#REF!</v>
      </c>
      <c r="K189" s="104" t="e">
        <f>'報告書（事業主控）'!#REF!</f>
        <v>#REF!</v>
      </c>
      <c r="L189" s="104">
        <f t="shared" si="28"/>
        <v>0</v>
      </c>
      <c r="M189" s="104">
        <f t="shared" si="30"/>
        <v>0</v>
      </c>
      <c r="N189" s="104" t="e">
        <f t="shared" si="29"/>
        <v>#REF!</v>
      </c>
      <c r="O189" s="104" t="e">
        <f t="shared" si="27"/>
        <v>#REF!</v>
      </c>
      <c r="R189" s="104" t="e">
        <f>IF(AND(J189=0,C189&gt;=設定シート!E$85,C189&lt;=設定シート!G$85),1,0)</f>
        <v>#REF!</v>
      </c>
    </row>
    <row r="190" spans="1:18" ht="15" customHeight="1">
      <c r="A190" s="104">
        <v>17</v>
      </c>
      <c r="B190" s="104">
        <v>1</v>
      </c>
      <c r="C190" s="104" t="e">
        <f>'報告書（事業主控）'!#REF!</f>
        <v>#REF!</v>
      </c>
      <c r="E190" s="104" t="e">
        <f>'報告書（事業主控）'!#REF!</f>
        <v>#REF!</v>
      </c>
      <c r="F190" s="104" t="e">
        <f>'報告書（事業主控）'!#REF!</f>
        <v>#REF!</v>
      </c>
      <c r="G190" s="104" t="str">
        <f>IF(ISERROR(VLOOKUP(E190,労務比率,'報告書（事業主控）'!#REF!,FALSE)),"",VLOOKUP(E190,労務比率,'報告書（事業主控）'!#REF!,FALSE))</f>
        <v/>
      </c>
      <c r="H190" s="104" t="str">
        <f>IF(ISERROR(VLOOKUP(E190,労務比率,'報告書（事業主控）'!#REF!+1,FALSE)),"",VLOOKUP(E190,労務比率,'報告書（事業主控）'!#REF!+1,FALSE))</f>
        <v/>
      </c>
      <c r="I190" s="104" t="e">
        <f>'報告書（事業主控）'!#REF!</f>
        <v>#REF!</v>
      </c>
      <c r="J190" s="104" t="e">
        <f>'報告書（事業主控）'!#REF!</f>
        <v>#REF!</v>
      </c>
      <c r="K190" s="104" t="e">
        <f>'報告書（事業主控）'!#REF!</f>
        <v>#REF!</v>
      </c>
      <c r="L190" s="104">
        <f t="shared" si="28"/>
        <v>0</v>
      </c>
      <c r="M190" s="104">
        <f t="shared" si="30"/>
        <v>0</v>
      </c>
      <c r="N190" s="104" t="e">
        <f t="shared" si="29"/>
        <v>#REF!</v>
      </c>
      <c r="O190" s="104" t="e">
        <f t="shared" si="27"/>
        <v>#REF!</v>
      </c>
      <c r="P190" s="104">
        <f>INT(SUMIF(O190:O198,0,I190:I198)*105/108)</f>
        <v>0</v>
      </c>
      <c r="Q190" s="104">
        <f>INT(P190*IF(COUNTIF(R190:R198,1)=0,0,SUMIF(R190:R198,1,G190:G198)/COUNTIF(R190:R198,1))/100)</f>
        <v>0</v>
      </c>
      <c r="R190" s="104" t="e">
        <f>IF(AND(J190=0,C190&gt;=設定シート!E$85,C190&lt;=設定シート!G$85),1,0)</f>
        <v>#REF!</v>
      </c>
    </row>
    <row r="191" spans="1:18" ht="15" customHeight="1">
      <c r="B191" s="104">
        <v>2</v>
      </c>
      <c r="C191" s="104" t="e">
        <f>'報告書（事業主控）'!#REF!</f>
        <v>#REF!</v>
      </c>
      <c r="E191" s="104" t="e">
        <f>'報告書（事業主控）'!#REF!</f>
        <v>#REF!</v>
      </c>
      <c r="F191" s="104" t="e">
        <f>'報告書（事業主控）'!#REF!</f>
        <v>#REF!</v>
      </c>
      <c r="G191" s="104" t="str">
        <f>IF(ISERROR(VLOOKUP(E191,労務比率,'報告書（事業主控）'!#REF!,FALSE)),"",VLOOKUP(E191,労務比率,'報告書（事業主控）'!#REF!,FALSE))</f>
        <v/>
      </c>
      <c r="H191" s="104" t="str">
        <f>IF(ISERROR(VLOOKUP(E191,労務比率,'報告書（事業主控）'!#REF!+1,FALSE)),"",VLOOKUP(E191,労務比率,'報告書（事業主控）'!#REF!+1,FALSE))</f>
        <v/>
      </c>
      <c r="I191" s="104" t="e">
        <f>'報告書（事業主控）'!#REF!</f>
        <v>#REF!</v>
      </c>
      <c r="J191" s="104" t="e">
        <f>'報告書（事業主控）'!#REF!</f>
        <v>#REF!</v>
      </c>
      <c r="K191" s="104" t="e">
        <f>'報告書（事業主控）'!#REF!</f>
        <v>#REF!</v>
      </c>
      <c r="L191" s="104">
        <f t="shared" si="28"/>
        <v>0</v>
      </c>
      <c r="M191" s="104">
        <f t="shared" si="30"/>
        <v>0</v>
      </c>
      <c r="N191" s="104" t="e">
        <f t="shared" si="29"/>
        <v>#REF!</v>
      </c>
      <c r="O191" s="104" t="e">
        <f t="shared" si="27"/>
        <v>#REF!</v>
      </c>
      <c r="R191" s="104" t="e">
        <f>IF(AND(J191=0,C191&gt;=設定シート!E$85,C191&lt;=設定シート!G$85),1,0)</f>
        <v>#REF!</v>
      </c>
    </row>
    <row r="192" spans="1:18" ht="15" customHeight="1">
      <c r="B192" s="104">
        <v>3</v>
      </c>
      <c r="C192" s="104" t="e">
        <f>'報告書（事業主控）'!#REF!</f>
        <v>#REF!</v>
      </c>
      <c r="E192" s="104" t="e">
        <f>'報告書（事業主控）'!#REF!</f>
        <v>#REF!</v>
      </c>
      <c r="F192" s="104" t="e">
        <f>'報告書（事業主控）'!#REF!</f>
        <v>#REF!</v>
      </c>
      <c r="G192" s="104" t="str">
        <f>IF(ISERROR(VLOOKUP(E192,労務比率,'報告書（事業主控）'!#REF!,FALSE)),"",VLOOKUP(E192,労務比率,'報告書（事業主控）'!#REF!,FALSE))</f>
        <v/>
      </c>
      <c r="H192" s="104" t="str">
        <f>IF(ISERROR(VLOOKUP(E192,労務比率,'報告書（事業主控）'!#REF!+1,FALSE)),"",VLOOKUP(E192,労務比率,'報告書（事業主控）'!#REF!+1,FALSE))</f>
        <v/>
      </c>
      <c r="I192" s="104" t="e">
        <f>'報告書（事業主控）'!#REF!</f>
        <v>#REF!</v>
      </c>
      <c r="J192" s="104" t="e">
        <f>'報告書（事業主控）'!#REF!</f>
        <v>#REF!</v>
      </c>
      <c r="K192" s="104" t="e">
        <f>'報告書（事業主控）'!#REF!</f>
        <v>#REF!</v>
      </c>
      <c r="L192" s="104">
        <f t="shared" si="28"/>
        <v>0</v>
      </c>
      <c r="M192" s="104">
        <f t="shared" si="30"/>
        <v>0</v>
      </c>
      <c r="N192" s="104" t="e">
        <f t="shared" si="29"/>
        <v>#REF!</v>
      </c>
      <c r="O192" s="104" t="e">
        <f t="shared" si="27"/>
        <v>#REF!</v>
      </c>
      <c r="R192" s="104" t="e">
        <f>IF(AND(J192=0,C192&gt;=設定シート!E$85,C192&lt;=設定シート!G$85),1,0)</f>
        <v>#REF!</v>
      </c>
    </row>
    <row r="193" spans="1:18" ht="15" customHeight="1">
      <c r="B193" s="104">
        <v>4</v>
      </c>
      <c r="C193" s="104" t="e">
        <f>'報告書（事業主控）'!#REF!</f>
        <v>#REF!</v>
      </c>
      <c r="E193" s="104" t="e">
        <f>'報告書（事業主控）'!#REF!</f>
        <v>#REF!</v>
      </c>
      <c r="F193" s="104" t="e">
        <f>'報告書（事業主控）'!#REF!</f>
        <v>#REF!</v>
      </c>
      <c r="G193" s="104" t="str">
        <f>IF(ISERROR(VLOOKUP(E193,労務比率,'報告書（事業主控）'!#REF!,FALSE)),"",VLOOKUP(E193,労務比率,'報告書（事業主控）'!#REF!,FALSE))</f>
        <v/>
      </c>
      <c r="H193" s="104" t="str">
        <f>IF(ISERROR(VLOOKUP(E193,労務比率,'報告書（事業主控）'!#REF!+1,FALSE)),"",VLOOKUP(E193,労務比率,'報告書（事業主控）'!#REF!+1,FALSE))</f>
        <v/>
      </c>
      <c r="I193" s="104" t="e">
        <f>'報告書（事業主控）'!#REF!</f>
        <v>#REF!</v>
      </c>
      <c r="J193" s="104" t="e">
        <f>'報告書（事業主控）'!#REF!</f>
        <v>#REF!</v>
      </c>
      <c r="K193" s="104" t="e">
        <f>'報告書（事業主控）'!#REF!</f>
        <v>#REF!</v>
      </c>
      <c r="L193" s="104">
        <f t="shared" si="28"/>
        <v>0</v>
      </c>
      <c r="M193" s="104">
        <f t="shared" si="30"/>
        <v>0</v>
      </c>
      <c r="N193" s="104" t="e">
        <f t="shared" si="29"/>
        <v>#REF!</v>
      </c>
      <c r="O193" s="104" t="e">
        <f t="shared" si="27"/>
        <v>#REF!</v>
      </c>
      <c r="R193" s="104" t="e">
        <f>IF(AND(J193=0,C193&gt;=設定シート!E$85,C193&lt;=設定シート!G$85),1,0)</f>
        <v>#REF!</v>
      </c>
    </row>
    <row r="194" spans="1:18" ht="15" customHeight="1">
      <c r="B194" s="104">
        <v>5</v>
      </c>
      <c r="C194" s="104" t="e">
        <f>'報告書（事業主控）'!#REF!</f>
        <v>#REF!</v>
      </c>
      <c r="E194" s="104" t="e">
        <f>'報告書（事業主控）'!#REF!</f>
        <v>#REF!</v>
      </c>
      <c r="F194" s="104" t="e">
        <f>'報告書（事業主控）'!#REF!</f>
        <v>#REF!</v>
      </c>
      <c r="G194" s="104" t="str">
        <f>IF(ISERROR(VLOOKUP(E194,労務比率,'報告書（事業主控）'!#REF!,FALSE)),"",VLOOKUP(E194,労務比率,'報告書（事業主控）'!#REF!,FALSE))</f>
        <v/>
      </c>
      <c r="H194" s="104" t="str">
        <f>IF(ISERROR(VLOOKUP(E194,労務比率,'報告書（事業主控）'!#REF!+1,FALSE)),"",VLOOKUP(E194,労務比率,'報告書（事業主控）'!#REF!+1,FALSE))</f>
        <v/>
      </c>
      <c r="I194" s="104" t="e">
        <f>'報告書（事業主控）'!#REF!</f>
        <v>#REF!</v>
      </c>
      <c r="J194" s="104" t="e">
        <f>'報告書（事業主控）'!#REF!</f>
        <v>#REF!</v>
      </c>
      <c r="K194" s="104" t="e">
        <f>'報告書（事業主控）'!#REF!</f>
        <v>#REF!</v>
      </c>
      <c r="L194" s="104">
        <f t="shared" si="28"/>
        <v>0</v>
      </c>
      <c r="M194" s="104">
        <f t="shared" si="30"/>
        <v>0</v>
      </c>
      <c r="N194" s="104" t="e">
        <f t="shared" si="29"/>
        <v>#REF!</v>
      </c>
      <c r="O194" s="104" t="e">
        <f t="shared" si="27"/>
        <v>#REF!</v>
      </c>
      <c r="R194" s="104" t="e">
        <f>IF(AND(J194=0,C194&gt;=設定シート!E$85,C194&lt;=設定シート!G$85),1,0)</f>
        <v>#REF!</v>
      </c>
    </row>
    <row r="195" spans="1:18" ht="15" customHeight="1">
      <c r="B195" s="104">
        <v>6</v>
      </c>
      <c r="C195" s="104" t="e">
        <f>'報告書（事業主控）'!#REF!</f>
        <v>#REF!</v>
      </c>
      <c r="E195" s="104" t="e">
        <f>'報告書（事業主控）'!#REF!</f>
        <v>#REF!</v>
      </c>
      <c r="F195" s="104" t="e">
        <f>'報告書（事業主控）'!#REF!</f>
        <v>#REF!</v>
      </c>
      <c r="G195" s="104" t="str">
        <f>IF(ISERROR(VLOOKUP(E195,労務比率,'報告書（事業主控）'!#REF!,FALSE)),"",VLOOKUP(E195,労務比率,'報告書（事業主控）'!#REF!,FALSE))</f>
        <v/>
      </c>
      <c r="H195" s="104" t="str">
        <f>IF(ISERROR(VLOOKUP(E195,労務比率,'報告書（事業主控）'!#REF!+1,FALSE)),"",VLOOKUP(E195,労務比率,'報告書（事業主控）'!#REF!+1,FALSE))</f>
        <v/>
      </c>
      <c r="I195" s="104" t="e">
        <f>'報告書（事業主控）'!#REF!</f>
        <v>#REF!</v>
      </c>
      <c r="J195" s="104" t="e">
        <f>'報告書（事業主控）'!#REF!</f>
        <v>#REF!</v>
      </c>
      <c r="K195" s="104" t="e">
        <f>'報告書（事業主控）'!#REF!</f>
        <v>#REF!</v>
      </c>
      <c r="L195" s="104">
        <f t="shared" si="28"/>
        <v>0</v>
      </c>
      <c r="M195" s="104">
        <f t="shared" si="30"/>
        <v>0</v>
      </c>
      <c r="N195" s="104" t="e">
        <f t="shared" si="29"/>
        <v>#REF!</v>
      </c>
      <c r="O195" s="104" t="e">
        <f t="shared" si="27"/>
        <v>#REF!</v>
      </c>
      <c r="R195" s="104" t="e">
        <f>IF(AND(J195=0,C195&gt;=設定シート!E$85,C195&lt;=設定シート!G$85),1,0)</f>
        <v>#REF!</v>
      </c>
    </row>
    <row r="196" spans="1:18" ht="15" customHeight="1">
      <c r="B196" s="104">
        <v>7</v>
      </c>
      <c r="C196" s="104" t="e">
        <f>'報告書（事業主控）'!#REF!</f>
        <v>#REF!</v>
      </c>
      <c r="E196" s="104" t="e">
        <f>'報告書（事業主控）'!#REF!</f>
        <v>#REF!</v>
      </c>
      <c r="F196" s="104" t="e">
        <f>'報告書（事業主控）'!#REF!</f>
        <v>#REF!</v>
      </c>
      <c r="G196" s="104" t="str">
        <f>IF(ISERROR(VLOOKUP(E196,労務比率,'報告書（事業主控）'!#REF!,FALSE)),"",VLOOKUP(E196,労務比率,'報告書（事業主控）'!#REF!,FALSE))</f>
        <v/>
      </c>
      <c r="H196" s="104" t="str">
        <f>IF(ISERROR(VLOOKUP(E196,労務比率,'報告書（事業主控）'!#REF!+1,FALSE)),"",VLOOKUP(E196,労務比率,'報告書（事業主控）'!#REF!+1,FALSE))</f>
        <v/>
      </c>
      <c r="I196" s="104" t="e">
        <f>'報告書（事業主控）'!#REF!</f>
        <v>#REF!</v>
      </c>
      <c r="J196" s="104" t="e">
        <f>'報告書（事業主控）'!#REF!</f>
        <v>#REF!</v>
      </c>
      <c r="K196" s="104" t="e">
        <f>'報告書（事業主控）'!#REF!</f>
        <v>#REF!</v>
      </c>
      <c r="L196" s="104">
        <f t="shared" si="28"/>
        <v>0</v>
      </c>
      <c r="M196" s="104">
        <f t="shared" si="30"/>
        <v>0</v>
      </c>
      <c r="N196" s="104" t="e">
        <f t="shared" si="29"/>
        <v>#REF!</v>
      </c>
      <c r="O196" s="104" t="e">
        <f t="shared" si="27"/>
        <v>#REF!</v>
      </c>
      <c r="R196" s="104" t="e">
        <f>IF(AND(J196=0,C196&gt;=設定シート!E$85,C196&lt;=設定シート!G$85),1,0)</f>
        <v>#REF!</v>
      </c>
    </row>
    <row r="197" spans="1:18" ht="15" customHeight="1">
      <c r="B197" s="104">
        <v>8</v>
      </c>
      <c r="C197" s="104" t="e">
        <f>'報告書（事業主控）'!#REF!</f>
        <v>#REF!</v>
      </c>
      <c r="E197" s="104" t="e">
        <f>'報告書（事業主控）'!#REF!</f>
        <v>#REF!</v>
      </c>
      <c r="F197" s="104" t="e">
        <f>'報告書（事業主控）'!#REF!</f>
        <v>#REF!</v>
      </c>
      <c r="G197" s="104" t="str">
        <f>IF(ISERROR(VLOOKUP(E197,労務比率,'報告書（事業主控）'!#REF!,FALSE)),"",VLOOKUP(E197,労務比率,'報告書（事業主控）'!#REF!,FALSE))</f>
        <v/>
      </c>
      <c r="H197" s="104" t="str">
        <f>IF(ISERROR(VLOOKUP(E197,労務比率,'報告書（事業主控）'!#REF!+1,FALSE)),"",VLOOKUP(E197,労務比率,'報告書（事業主控）'!#REF!+1,FALSE))</f>
        <v/>
      </c>
      <c r="I197" s="104" t="e">
        <f>'報告書（事業主控）'!#REF!</f>
        <v>#REF!</v>
      </c>
      <c r="J197" s="104" t="e">
        <f>'報告書（事業主控）'!#REF!</f>
        <v>#REF!</v>
      </c>
      <c r="K197" s="104" t="e">
        <f>'報告書（事業主控）'!#REF!</f>
        <v>#REF!</v>
      </c>
      <c r="L197" s="104">
        <f t="shared" si="28"/>
        <v>0</v>
      </c>
      <c r="M197" s="104">
        <f t="shared" si="30"/>
        <v>0</v>
      </c>
      <c r="N197" s="104" t="e">
        <f t="shared" si="29"/>
        <v>#REF!</v>
      </c>
      <c r="O197" s="104" t="e">
        <f t="shared" si="27"/>
        <v>#REF!</v>
      </c>
      <c r="R197" s="104" t="e">
        <f>IF(AND(J197=0,C197&gt;=設定シート!E$85,C197&lt;=設定シート!G$85),1,0)</f>
        <v>#REF!</v>
      </c>
    </row>
    <row r="198" spans="1:18" ht="15" customHeight="1">
      <c r="B198" s="104">
        <v>9</v>
      </c>
      <c r="C198" s="104" t="e">
        <f>'報告書（事業主控）'!#REF!</f>
        <v>#REF!</v>
      </c>
      <c r="E198" s="104" t="e">
        <f>'報告書（事業主控）'!#REF!</f>
        <v>#REF!</v>
      </c>
      <c r="F198" s="104" t="e">
        <f>'報告書（事業主控）'!#REF!</f>
        <v>#REF!</v>
      </c>
      <c r="G198" s="104" t="str">
        <f>IF(ISERROR(VLOOKUP(E198,労務比率,'報告書（事業主控）'!#REF!,FALSE)),"",VLOOKUP(E198,労務比率,'報告書（事業主控）'!#REF!,FALSE))</f>
        <v/>
      </c>
      <c r="H198" s="104" t="str">
        <f>IF(ISERROR(VLOOKUP(E198,労務比率,'報告書（事業主控）'!#REF!+1,FALSE)),"",VLOOKUP(E198,労務比率,'報告書（事業主控）'!#REF!+1,FALSE))</f>
        <v/>
      </c>
      <c r="I198" s="104" t="e">
        <f>'報告書（事業主控）'!#REF!</f>
        <v>#REF!</v>
      </c>
      <c r="J198" s="104" t="e">
        <f>'報告書（事業主控）'!#REF!</f>
        <v>#REF!</v>
      </c>
      <c r="K198" s="104" t="e">
        <f>'報告書（事業主控）'!#REF!</f>
        <v>#REF!</v>
      </c>
      <c r="L198" s="104">
        <f t="shared" si="28"/>
        <v>0</v>
      </c>
      <c r="M198" s="104">
        <f t="shared" si="30"/>
        <v>0</v>
      </c>
      <c r="N198" s="104" t="e">
        <f t="shared" si="29"/>
        <v>#REF!</v>
      </c>
      <c r="O198" s="104" t="e">
        <f t="shared" si="27"/>
        <v>#REF!</v>
      </c>
      <c r="R198" s="104" t="e">
        <f>IF(AND(J198=0,C198&gt;=設定シート!E$85,C198&lt;=設定シート!G$85),1,0)</f>
        <v>#REF!</v>
      </c>
    </row>
    <row r="199" spans="1:18" ht="15" customHeight="1">
      <c r="A199" s="104">
        <v>18</v>
      </c>
      <c r="B199" s="104">
        <v>1</v>
      </c>
      <c r="C199" s="104" t="e">
        <f>'報告書（事業主控）'!#REF!</f>
        <v>#REF!</v>
      </c>
      <c r="E199" s="104" t="e">
        <f>'報告書（事業主控）'!#REF!</f>
        <v>#REF!</v>
      </c>
      <c r="F199" s="104" t="e">
        <f>'報告書（事業主控）'!#REF!</f>
        <v>#REF!</v>
      </c>
      <c r="G199" s="104" t="str">
        <f>IF(ISERROR(VLOOKUP(E199,労務比率,'報告書（事業主控）'!#REF!,FALSE)),"",VLOOKUP(E199,労務比率,'報告書（事業主控）'!#REF!,FALSE))</f>
        <v/>
      </c>
      <c r="H199" s="104" t="str">
        <f>IF(ISERROR(VLOOKUP(E199,労務比率,'報告書（事業主控）'!#REF!+1,FALSE)),"",VLOOKUP(E199,労務比率,'報告書（事業主控）'!#REF!+1,FALSE))</f>
        <v/>
      </c>
      <c r="I199" s="104" t="e">
        <f>'報告書（事業主控）'!#REF!</f>
        <v>#REF!</v>
      </c>
      <c r="J199" s="104" t="e">
        <f>'報告書（事業主控）'!#REF!</f>
        <v>#REF!</v>
      </c>
      <c r="K199" s="104" t="e">
        <f>'報告書（事業主控）'!#REF!</f>
        <v>#REF!</v>
      </c>
      <c r="L199" s="104">
        <f t="shared" si="28"/>
        <v>0</v>
      </c>
      <c r="M199" s="104">
        <f t="shared" si="30"/>
        <v>0</v>
      </c>
      <c r="N199" s="104" t="e">
        <f t="shared" si="29"/>
        <v>#REF!</v>
      </c>
      <c r="O199" s="104" t="e">
        <f t="shared" si="27"/>
        <v>#REF!</v>
      </c>
      <c r="P199" s="104">
        <f>INT(SUMIF(O199:O207,0,I199:I207)*105/108)</f>
        <v>0</v>
      </c>
      <c r="Q199" s="104">
        <f>INT(P199*IF(COUNTIF(R199:R207,1)=0,0,SUMIF(R199:R207,1,G199:G207)/COUNTIF(R199:R207,1))/100)</f>
        <v>0</v>
      </c>
      <c r="R199" s="104" t="e">
        <f>IF(AND(J199=0,C199&gt;=設定シート!E$85,C199&lt;=設定シート!G$85),1,0)</f>
        <v>#REF!</v>
      </c>
    </row>
    <row r="200" spans="1:18" ht="15" customHeight="1">
      <c r="B200" s="104">
        <v>2</v>
      </c>
      <c r="C200" s="104" t="e">
        <f>'報告書（事業主控）'!#REF!</f>
        <v>#REF!</v>
      </c>
      <c r="E200" s="104" t="e">
        <f>'報告書（事業主控）'!#REF!</f>
        <v>#REF!</v>
      </c>
      <c r="F200" s="104" t="e">
        <f>'報告書（事業主控）'!#REF!</f>
        <v>#REF!</v>
      </c>
      <c r="G200" s="104" t="str">
        <f>IF(ISERROR(VLOOKUP(E200,労務比率,'報告書（事業主控）'!#REF!,FALSE)),"",VLOOKUP(E200,労務比率,'報告書（事業主控）'!#REF!,FALSE))</f>
        <v/>
      </c>
      <c r="H200" s="104" t="str">
        <f>IF(ISERROR(VLOOKUP(E200,労務比率,'報告書（事業主控）'!#REF!+1,FALSE)),"",VLOOKUP(E200,労務比率,'報告書（事業主控）'!#REF!+1,FALSE))</f>
        <v/>
      </c>
      <c r="I200" s="104" t="e">
        <f>'報告書（事業主控）'!#REF!</f>
        <v>#REF!</v>
      </c>
      <c r="J200" s="104" t="e">
        <f>'報告書（事業主控）'!#REF!</f>
        <v>#REF!</v>
      </c>
      <c r="K200" s="104" t="e">
        <f>'報告書（事業主控）'!#REF!</f>
        <v>#REF!</v>
      </c>
      <c r="L200" s="104">
        <f t="shared" si="28"/>
        <v>0</v>
      </c>
      <c r="M200" s="104">
        <f t="shared" si="30"/>
        <v>0</v>
      </c>
      <c r="N200" s="104" t="e">
        <f t="shared" si="29"/>
        <v>#REF!</v>
      </c>
      <c r="O200" s="104" t="e">
        <f t="shared" si="27"/>
        <v>#REF!</v>
      </c>
      <c r="R200" s="104" t="e">
        <f>IF(AND(J200=0,C200&gt;=設定シート!E$85,C200&lt;=設定シート!G$85),1,0)</f>
        <v>#REF!</v>
      </c>
    </row>
    <row r="201" spans="1:18" ht="15" customHeight="1">
      <c r="B201" s="104">
        <v>3</v>
      </c>
      <c r="C201" s="104" t="e">
        <f>'報告書（事業主控）'!#REF!</f>
        <v>#REF!</v>
      </c>
      <c r="E201" s="104" t="e">
        <f>'報告書（事業主控）'!#REF!</f>
        <v>#REF!</v>
      </c>
      <c r="F201" s="104" t="e">
        <f>'報告書（事業主控）'!#REF!</f>
        <v>#REF!</v>
      </c>
      <c r="G201" s="104" t="str">
        <f>IF(ISERROR(VLOOKUP(E201,労務比率,'報告書（事業主控）'!#REF!,FALSE)),"",VLOOKUP(E201,労務比率,'報告書（事業主控）'!#REF!,FALSE))</f>
        <v/>
      </c>
      <c r="H201" s="104" t="str">
        <f>IF(ISERROR(VLOOKUP(E201,労務比率,'報告書（事業主控）'!#REF!+1,FALSE)),"",VLOOKUP(E201,労務比率,'報告書（事業主控）'!#REF!+1,FALSE))</f>
        <v/>
      </c>
      <c r="I201" s="104" t="e">
        <f>'報告書（事業主控）'!#REF!</f>
        <v>#REF!</v>
      </c>
      <c r="J201" s="104" t="e">
        <f>'報告書（事業主控）'!#REF!</f>
        <v>#REF!</v>
      </c>
      <c r="K201" s="104" t="e">
        <f>'報告書（事業主控）'!#REF!</f>
        <v>#REF!</v>
      </c>
      <c r="L201" s="104">
        <f t="shared" si="28"/>
        <v>0</v>
      </c>
      <c r="M201" s="104">
        <f t="shared" si="30"/>
        <v>0</v>
      </c>
      <c r="N201" s="104" t="e">
        <f t="shared" si="29"/>
        <v>#REF!</v>
      </c>
      <c r="O201" s="104" t="e">
        <f t="shared" si="27"/>
        <v>#REF!</v>
      </c>
      <c r="R201" s="104" t="e">
        <f>IF(AND(J201=0,C201&gt;=設定シート!E$85,C201&lt;=設定シート!G$85),1,0)</f>
        <v>#REF!</v>
      </c>
    </row>
    <row r="202" spans="1:18" ht="15" customHeight="1">
      <c r="B202" s="104">
        <v>4</v>
      </c>
      <c r="C202" s="104" t="e">
        <f>'報告書（事業主控）'!#REF!</f>
        <v>#REF!</v>
      </c>
      <c r="E202" s="104" t="e">
        <f>'報告書（事業主控）'!#REF!</f>
        <v>#REF!</v>
      </c>
      <c r="F202" s="104" t="e">
        <f>'報告書（事業主控）'!#REF!</f>
        <v>#REF!</v>
      </c>
      <c r="G202" s="104" t="str">
        <f>IF(ISERROR(VLOOKUP(E202,労務比率,'報告書（事業主控）'!#REF!,FALSE)),"",VLOOKUP(E202,労務比率,'報告書（事業主控）'!#REF!,FALSE))</f>
        <v/>
      </c>
      <c r="H202" s="104" t="str">
        <f>IF(ISERROR(VLOOKUP(E202,労務比率,'報告書（事業主控）'!#REF!+1,FALSE)),"",VLOOKUP(E202,労務比率,'報告書（事業主控）'!#REF!+1,FALSE))</f>
        <v/>
      </c>
      <c r="I202" s="104" t="e">
        <f>'報告書（事業主控）'!#REF!</f>
        <v>#REF!</v>
      </c>
      <c r="J202" s="104" t="e">
        <f>'報告書（事業主控）'!#REF!</f>
        <v>#REF!</v>
      </c>
      <c r="K202" s="104" t="e">
        <f>'報告書（事業主控）'!#REF!</f>
        <v>#REF!</v>
      </c>
      <c r="L202" s="104">
        <f t="shared" si="28"/>
        <v>0</v>
      </c>
      <c r="M202" s="104">
        <f t="shared" si="30"/>
        <v>0</v>
      </c>
      <c r="N202" s="104" t="e">
        <f t="shared" si="29"/>
        <v>#REF!</v>
      </c>
      <c r="O202" s="104" t="e">
        <f t="shared" si="27"/>
        <v>#REF!</v>
      </c>
      <c r="R202" s="104" t="e">
        <f>IF(AND(J202=0,C202&gt;=設定シート!E$85,C202&lt;=設定シート!G$85),1,0)</f>
        <v>#REF!</v>
      </c>
    </row>
    <row r="203" spans="1:18" ht="15" customHeight="1">
      <c r="B203" s="104">
        <v>5</v>
      </c>
      <c r="C203" s="104" t="e">
        <f>'報告書（事業主控）'!#REF!</f>
        <v>#REF!</v>
      </c>
      <c r="E203" s="104" t="e">
        <f>'報告書（事業主控）'!#REF!</f>
        <v>#REF!</v>
      </c>
      <c r="F203" s="104" t="e">
        <f>'報告書（事業主控）'!#REF!</f>
        <v>#REF!</v>
      </c>
      <c r="G203" s="104" t="str">
        <f>IF(ISERROR(VLOOKUP(E203,労務比率,'報告書（事業主控）'!#REF!,FALSE)),"",VLOOKUP(E203,労務比率,'報告書（事業主控）'!#REF!,FALSE))</f>
        <v/>
      </c>
      <c r="H203" s="104" t="str">
        <f>IF(ISERROR(VLOOKUP(E203,労務比率,'報告書（事業主控）'!#REF!+1,FALSE)),"",VLOOKUP(E203,労務比率,'報告書（事業主控）'!#REF!+1,FALSE))</f>
        <v/>
      </c>
      <c r="I203" s="104" t="e">
        <f>'報告書（事業主控）'!#REF!</f>
        <v>#REF!</v>
      </c>
      <c r="J203" s="104" t="e">
        <f>'報告書（事業主控）'!#REF!</f>
        <v>#REF!</v>
      </c>
      <c r="K203" s="104" t="e">
        <f>'報告書（事業主控）'!#REF!</f>
        <v>#REF!</v>
      </c>
      <c r="L203" s="104">
        <f t="shared" si="28"/>
        <v>0</v>
      </c>
      <c r="M203" s="104">
        <f t="shared" si="30"/>
        <v>0</v>
      </c>
      <c r="N203" s="104" t="e">
        <f t="shared" si="29"/>
        <v>#REF!</v>
      </c>
      <c r="O203" s="104" t="e">
        <f t="shared" si="27"/>
        <v>#REF!</v>
      </c>
      <c r="R203" s="104" t="e">
        <f>IF(AND(J203=0,C203&gt;=設定シート!E$85,C203&lt;=設定シート!G$85),1,0)</f>
        <v>#REF!</v>
      </c>
    </row>
    <row r="204" spans="1:18" ht="15" customHeight="1">
      <c r="B204" s="104">
        <v>6</v>
      </c>
      <c r="C204" s="104" t="e">
        <f>'報告書（事業主控）'!#REF!</f>
        <v>#REF!</v>
      </c>
      <c r="E204" s="104" t="e">
        <f>'報告書（事業主控）'!#REF!</f>
        <v>#REF!</v>
      </c>
      <c r="F204" s="104" t="e">
        <f>'報告書（事業主控）'!#REF!</f>
        <v>#REF!</v>
      </c>
      <c r="G204" s="104" t="str">
        <f>IF(ISERROR(VLOOKUP(E204,労務比率,'報告書（事業主控）'!#REF!,FALSE)),"",VLOOKUP(E204,労務比率,'報告書（事業主控）'!#REF!,FALSE))</f>
        <v/>
      </c>
      <c r="H204" s="104" t="str">
        <f>IF(ISERROR(VLOOKUP(E204,労務比率,'報告書（事業主控）'!#REF!+1,FALSE)),"",VLOOKUP(E204,労務比率,'報告書（事業主控）'!#REF!+1,FALSE))</f>
        <v/>
      </c>
      <c r="I204" s="104" t="e">
        <f>'報告書（事業主控）'!#REF!</f>
        <v>#REF!</v>
      </c>
      <c r="J204" s="104" t="e">
        <f>'報告書（事業主控）'!#REF!</f>
        <v>#REF!</v>
      </c>
      <c r="K204" s="104" t="e">
        <f>'報告書（事業主控）'!#REF!</f>
        <v>#REF!</v>
      </c>
      <c r="L204" s="104">
        <f t="shared" si="28"/>
        <v>0</v>
      </c>
      <c r="M204" s="104">
        <f t="shared" si="30"/>
        <v>0</v>
      </c>
      <c r="N204" s="104" t="e">
        <f t="shared" si="29"/>
        <v>#REF!</v>
      </c>
      <c r="O204" s="104" t="e">
        <f t="shared" si="27"/>
        <v>#REF!</v>
      </c>
      <c r="R204" s="104" t="e">
        <f>IF(AND(J204=0,C204&gt;=設定シート!E$85,C204&lt;=設定シート!G$85),1,0)</f>
        <v>#REF!</v>
      </c>
    </row>
    <row r="205" spans="1:18" ht="15" customHeight="1">
      <c r="B205" s="104">
        <v>7</v>
      </c>
      <c r="C205" s="104" t="e">
        <f>'報告書（事業主控）'!#REF!</f>
        <v>#REF!</v>
      </c>
      <c r="E205" s="104" t="e">
        <f>'報告書（事業主控）'!#REF!</f>
        <v>#REF!</v>
      </c>
      <c r="F205" s="104" t="e">
        <f>'報告書（事業主控）'!#REF!</f>
        <v>#REF!</v>
      </c>
      <c r="G205" s="104" t="str">
        <f>IF(ISERROR(VLOOKUP(E205,労務比率,'報告書（事業主控）'!#REF!,FALSE)),"",VLOOKUP(E205,労務比率,'報告書（事業主控）'!#REF!,FALSE))</f>
        <v/>
      </c>
      <c r="H205" s="104" t="str">
        <f>IF(ISERROR(VLOOKUP(E205,労務比率,'報告書（事業主控）'!#REF!+1,FALSE)),"",VLOOKUP(E205,労務比率,'報告書（事業主控）'!#REF!+1,FALSE))</f>
        <v/>
      </c>
      <c r="I205" s="104" t="e">
        <f>'報告書（事業主控）'!#REF!</f>
        <v>#REF!</v>
      </c>
      <c r="J205" s="104" t="e">
        <f>'報告書（事業主控）'!#REF!</f>
        <v>#REF!</v>
      </c>
      <c r="K205" s="104" t="e">
        <f>'報告書（事業主控）'!#REF!</f>
        <v>#REF!</v>
      </c>
      <c r="L205" s="104">
        <f t="shared" si="28"/>
        <v>0</v>
      </c>
      <c r="M205" s="104">
        <f t="shared" si="30"/>
        <v>0</v>
      </c>
      <c r="N205" s="104" t="e">
        <f t="shared" si="29"/>
        <v>#REF!</v>
      </c>
      <c r="O205" s="104" t="e">
        <f t="shared" si="27"/>
        <v>#REF!</v>
      </c>
      <c r="R205" s="104" t="e">
        <f>IF(AND(J205=0,C205&gt;=設定シート!E$85,C205&lt;=設定シート!G$85),1,0)</f>
        <v>#REF!</v>
      </c>
    </row>
    <row r="206" spans="1:18" ht="15" customHeight="1">
      <c r="B206" s="104">
        <v>8</v>
      </c>
      <c r="C206" s="104" t="e">
        <f>'報告書（事業主控）'!#REF!</f>
        <v>#REF!</v>
      </c>
      <c r="E206" s="104" t="e">
        <f>'報告書（事業主控）'!#REF!</f>
        <v>#REF!</v>
      </c>
      <c r="F206" s="104" t="e">
        <f>'報告書（事業主控）'!#REF!</f>
        <v>#REF!</v>
      </c>
      <c r="G206" s="104" t="str">
        <f>IF(ISERROR(VLOOKUP(E206,労務比率,'報告書（事業主控）'!#REF!,FALSE)),"",VLOOKUP(E206,労務比率,'報告書（事業主控）'!#REF!,FALSE))</f>
        <v/>
      </c>
      <c r="H206" s="104" t="str">
        <f>IF(ISERROR(VLOOKUP(E206,労務比率,'報告書（事業主控）'!#REF!+1,FALSE)),"",VLOOKUP(E206,労務比率,'報告書（事業主控）'!#REF!+1,FALSE))</f>
        <v/>
      </c>
      <c r="I206" s="104" t="e">
        <f>'報告書（事業主控）'!#REF!</f>
        <v>#REF!</v>
      </c>
      <c r="J206" s="104" t="e">
        <f>'報告書（事業主控）'!#REF!</f>
        <v>#REF!</v>
      </c>
      <c r="K206" s="104" t="e">
        <f>'報告書（事業主控）'!#REF!</f>
        <v>#REF!</v>
      </c>
      <c r="L206" s="104">
        <f t="shared" si="28"/>
        <v>0</v>
      </c>
      <c r="M206" s="104">
        <f t="shared" si="30"/>
        <v>0</v>
      </c>
      <c r="N206" s="104" t="e">
        <f t="shared" si="29"/>
        <v>#REF!</v>
      </c>
      <c r="O206" s="104" t="e">
        <f t="shared" si="27"/>
        <v>#REF!</v>
      </c>
      <c r="R206" s="104" t="e">
        <f>IF(AND(J206=0,C206&gt;=設定シート!E$85,C206&lt;=設定シート!G$85),1,0)</f>
        <v>#REF!</v>
      </c>
    </row>
    <row r="207" spans="1:18" ht="15" customHeight="1">
      <c r="B207" s="104">
        <v>9</v>
      </c>
      <c r="C207" s="104" t="e">
        <f>'報告書（事業主控）'!#REF!</f>
        <v>#REF!</v>
      </c>
      <c r="E207" s="104" t="e">
        <f>'報告書（事業主控）'!#REF!</f>
        <v>#REF!</v>
      </c>
      <c r="F207" s="104" t="e">
        <f>'報告書（事業主控）'!#REF!</f>
        <v>#REF!</v>
      </c>
      <c r="G207" s="104" t="str">
        <f>IF(ISERROR(VLOOKUP(E207,労務比率,'報告書（事業主控）'!#REF!,FALSE)),"",VLOOKUP(E207,労務比率,'報告書（事業主控）'!#REF!,FALSE))</f>
        <v/>
      </c>
      <c r="H207" s="104" t="str">
        <f>IF(ISERROR(VLOOKUP(E207,労務比率,'報告書（事業主控）'!#REF!+1,FALSE)),"",VLOOKUP(E207,労務比率,'報告書（事業主控）'!#REF!+1,FALSE))</f>
        <v/>
      </c>
      <c r="I207" s="104" t="e">
        <f>'報告書（事業主控）'!#REF!</f>
        <v>#REF!</v>
      </c>
      <c r="J207" s="104" t="e">
        <f>'報告書（事業主控）'!#REF!</f>
        <v>#REF!</v>
      </c>
      <c r="K207" s="104" t="e">
        <f>'報告書（事業主控）'!#REF!</f>
        <v>#REF!</v>
      </c>
      <c r="L207" s="104">
        <f t="shared" si="28"/>
        <v>0</v>
      </c>
      <c r="M207" s="104">
        <f t="shared" si="30"/>
        <v>0</v>
      </c>
      <c r="N207" s="104" t="e">
        <f t="shared" si="29"/>
        <v>#REF!</v>
      </c>
      <c r="O207" s="104" t="e">
        <f t="shared" si="27"/>
        <v>#REF!</v>
      </c>
      <c r="R207" s="104" t="e">
        <f>IF(AND(J207=0,C207&gt;=設定シート!E$85,C207&lt;=設定シート!G$85),1,0)</f>
        <v>#REF!</v>
      </c>
    </row>
    <row r="208" spans="1:18" ht="15" customHeight="1">
      <c r="A208" s="104">
        <v>19</v>
      </c>
      <c r="B208" s="104">
        <v>1</v>
      </c>
      <c r="C208" s="104" t="e">
        <f>'報告書（事業主控）'!#REF!</f>
        <v>#REF!</v>
      </c>
      <c r="E208" s="104" t="e">
        <f>'報告書（事業主控）'!#REF!</f>
        <v>#REF!</v>
      </c>
      <c r="F208" s="104" t="e">
        <f>'報告書（事業主控）'!#REF!</f>
        <v>#REF!</v>
      </c>
      <c r="G208" s="104" t="str">
        <f>IF(ISERROR(VLOOKUP(E208,労務比率,'報告書（事業主控）'!#REF!,FALSE)),"",VLOOKUP(E208,労務比率,'報告書（事業主控）'!#REF!,FALSE))</f>
        <v/>
      </c>
      <c r="H208" s="104" t="str">
        <f>IF(ISERROR(VLOOKUP(E208,労務比率,'報告書（事業主控）'!#REF!+1,FALSE)),"",VLOOKUP(E208,労務比率,'報告書（事業主控）'!#REF!+1,FALSE))</f>
        <v/>
      </c>
      <c r="I208" s="104" t="e">
        <f>'報告書（事業主控）'!#REF!</f>
        <v>#REF!</v>
      </c>
      <c r="J208" s="104" t="e">
        <f>'報告書（事業主控）'!#REF!</f>
        <v>#REF!</v>
      </c>
      <c r="K208" s="104" t="e">
        <f>'報告書（事業主控）'!#REF!</f>
        <v>#REF!</v>
      </c>
      <c r="L208" s="104">
        <f t="shared" si="28"/>
        <v>0</v>
      </c>
      <c r="M208" s="104">
        <f t="shared" si="30"/>
        <v>0</v>
      </c>
      <c r="N208" s="104" t="e">
        <f t="shared" si="29"/>
        <v>#REF!</v>
      </c>
      <c r="O208" s="104" t="e">
        <f t="shared" si="27"/>
        <v>#REF!</v>
      </c>
      <c r="P208" s="104">
        <f>INT(SUMIF(O208:O216,0,I208:I216)*105/108)</f>
        <v>0</v>
      </c>
      <c r="Q208" s="104">
        <f>INT(P208*IF(COUNTIF(R208:R216,1)=0,0,SUMIF(R208:R216,1,G208:G216)/COUNTIF(R208:R216,1))/100)</f>
        <v>0</v>
      </c>
      <c r="R208" s="104" t="e">
        <f>IF(AND(J208=0,C208&gt;=設定シート!E$85,C208&lt;=設定シート!G$85),1,0)</f>
        <v>#REF!</v>
      </c>
    </row>
    <row r="209" spans="1:18" ht="15" customHeight="1">
      <c r="B209" s="104">
        <v>2</v>
      </c>
      <c r="C209" s="104" t="e">
        <f>'報告書（事業主控）'!#REF!</f>
        <v>#REF!</v>
      </c>
      <c r="E209" s="104" t="e">
        <f>'報告書（事業主控）'!#REF!</f>
        <v>#REF!</v>
      </c>
      <c r="F209" s="104" t="e">
        <f>'報告書（事業主控）'!#REF!</f>
        <v>#REF!</v>
      </c>
      <c r="G209" s="104" t="str">
        <f>IF(ISERROR(VLOOKUP(E209,労務比率,'報告書（事業主控）'!#REF!,FALSE)),"",VLOOKUP(E209,労務比率,'報告書（事業主控）'!#REF!,FALSE))</f>
        <v/>
      </c>
      <c r="H209" s="104" t="str">
        <f>IF(ISERROR(VLOOKUP(E209,労務比率,'報告書（事業主控）'!#REF!+1,FALSE)),"",VLOOKUP(E209,労務比率,'報告書（事業主控）'!#REF!+1,FALSE))</f>
        <v/>
      </c>
      <c r="I209" s="104" t="e">
        <f>'報告書（事業主控）'!#REF!</f>
        <v>#REF!</v>
      </c>
      <c r="J209" s="104" t="e">
        <f>'報告書（事業主控）'!#REF!</f>
        <v>#REF!</v>
      </c>
      <c r="K209" s="104" t="e">
        <f>'報告書（事業主控）'!#REF!</f>
        <v>#REF!</v>
      </c>
      <c r="L209" s="104">
        <f t="shared" si="28"/>
        <v>0</v>
      </c>
      <c r="M209" s="104">
        <f t="shared" si="30"/>
        <v>0</v>
      </c>
      <c r="N209" s="104" t="e">
        <f t="shared" si="29"/>
        <v>#REF!</v>
      </c>
      <c r="O209" s="104" t="e">
        <f t="shared" si="27"/>
        <v>#REF!</v>
      </c>
      <c r="R209" s="104" t="e">
        <f>IF(AND(J209=0,C209&gt;=設定シート!E$85,C209&lt;=設定シート!G$85),1,0)</f>
        <v>#REF!</v>
      </c>
    </row>
    <row r="210" spans="1:18" ht="15" customHeight="1">
      <c r="B210" s="104">
        <v>3</v>
      </c>
      <c r="C210" s="104" t="e">
        <f>'報告書（事業主控）'!#REF!</f>
        <v>#REF!</v>
      </c>
      <c r="E210" s="104" t="e">
        <f>'報告書（事業主控）'!#REF!</f>
        <v>#REF!</v>
      </c>
      <c r="F210" s="104" t="e">
        <f>'報告書（事業主控）'!#REF!</f>
        <v>#REF!</v>
      </c>
      <c r="G210" s="104" t="str">
        <f>IF(ISERROR(VLOOKUP(E210,労務比率,'報告書（事業主控）'!#REF!,FALSE)),"",VLOOKUP(E210,労務比率,'報告書（事業主控）'!#REF!,FALSE))</f>
        <v/>
      </c>
      <c r="H210" s="104" t="str">
        <f>IF(ISERROR(VLOOKUP(E210,労務比率,'報告書（事業主控）'!#REF!+1,FALSE)),"",VLOOKUP(E210,労務比率,'報告書（事業主控）'!#REF!+1,FALSE))</f>
        <v/>
      </c>
      <c r="I210" s="104" t="e">
        <f>'報告書（事業主控）'!#REF!</f>
        <v>#REF!</v>
      </c>
      <c r="J210" s="104" t="e">
        <f>'報告書（事業主控）'!#REF!</f>
        <v>#REF!</v>
      </c>
      <c r="K210" s="104" t="e">
        <f>'報告書（事業主控）'!#REF!</f>
        <v>#REF!</v>
      </c>
      <c r="L210" s="104">
        <f t="shared" si="28"/>
        <v>0</v>
      </c>
      <c r="M210" s="104">
        <f t="shared" si="30"/>
        <v>0</v>
      </c>
      <c r="N210" s="104" t="e">
        <f t="shared" si="29"/>
        <v>#REF!</v>
      </c>
      <c r="O210" s="104" t="e">
        <f t="shared" si="27"/>
        <v>#REF!</v>
      </c>
      <c r="R210" s="104" t="e">
        <f>IF(AND(J210=0,C210&gt;=設定シート!E$85,C210&lt;=設定シート!G$85),1,0)</f>
        <v>#REF!</v>
      </c>
    </row>
    <row r="211" spans="1:18" ht="15" customHeight="1">
      <c r="B211" s="104">
        <v>4</v>
      </c>
      <c r="C211" s="104" t="e">
        <f>'報告書（事業主控）'!#REF!</f>
        <v>#REF!</v>
      </c>
      <c r="E211" s="104" t="e">
        <f>'報告書（事業主控）'!#REF!</f>
        <v>#REF!</v>
      </c>
      <c r="F211" s="104" t="e">
        <f>'報告書（事業主控）'!#REF!</f>
        <v>#REF!</v>
      </c>
      <c r="G211" s="104" t="str">
        <f>IF(ISERROR(VLOOKUP(E211,労務比率,'報告書（事業主控）'!#REF!,FALSE)),"",VLOOKUP(E211,労務比率,'報告書（事業主控）'!#REF!,FALSE))</f>
        <v/>
      </c>
      <c r="H211" s="104" t="str">
        <f>IF(ISERROR(VLOOKUP(E211,労務比率,'報告書（事業主控）'!#REF!+1,FALSE)),"",VLOOKUP(E211,労務比率,'報告書（事業主控）'!#REF!+1,FALSE))</f>
        <v/>
      </c>
      <c r="I211" s="104" t="e">
        <f>'報告書（事業主控）'!#REF!</f>
        <v>#REF!</v>
      </c>
      <c r="J211" s="104" t="e">
        <f>'報告書（事業主控）'!#REF!</f>
        <v>#REF!</v>
      </c>
      <c r="K211" s="104" t="e">
        <f>'報告書（事業主控）'!#REF!</f>
        <v>#REF!</v>
      </c>
      <c r="L211" s="104">
        <f t="shared" si="28"/>
        <v>0</v>
      </c>
      <c r="M211" s="104">
        <f t="shared" si="30"/>
        <v>0</v>
      </c>
      <c r="N211" s="104" t="e">
        <f t="shared" si="29"/>
        <v>#REF!</v>
      </c>
      <c r="O211" s="104" t="e">
        <f t="shared" si="27"/>
        <v>#REF!</v>
      </c>
      <c r="R211" s="104" t="e">
        <f>IF(AND(J211=0,C211&gt;=設定シート!E$85,C211&lt;=設定シート!G$85),1,0)</f>
        <v>#REF!</v>
      </c>
    </row>
    <row r="212" spans="1:18" ht="15" customHeight="1">
      <c r="B212" s="104">
        <v>5</v>
      </c>
      <c r="C212" s="104" t="e">
        <f>'報告書（事業主控）'!#REF!</f>
        <v>#REF!</v>
      </c>
      <c r="E212" s="104" t="e">
        <f>'報告書（事業主控）'!#REF!</f>
        <v>#REF!</v>
      </c>
      <c r="F212" s="104" t="e">
        <f>'報告書（事業主控）'!#REF!</f>
        <v>#REF!</v>
      </c>
      <c r="G212" s="104" t="str">
        <f>IF(ISERROR(VLOOKUP(E212,労務比率,'報告書（事業主控）'!#REF!,FALSE)),"",VLOOKUP(E212,労務比率,'報告書（事業主控）'!#REF!,FALSE))</f>
        <v/>
      </c>
      <c r="H212" s="104" t="str">
        <f>IF(ISERROR(VLOOKUP(E212,労務比率,'報告書（事業主控）'!#REF!+1,FALSE)),"",VLOOKUP(E212,労務比率,'報告書（事業主控）'!#REF!+1,FALSE))</f>
        <v/>
      </c>
      <c r="I212" s="104" t="e">
        <f>'報告書（事業主控）'!#REF!</f>
        <v>#REF!</v>
      </c>
      <c r="J212" s="104" t="e">
        <f>'報告書（事業主控）'!#REF!</f>
        <v>#REF!</v>
      </c>
      <c r="K212" s="104" t="e">
        <f>'報告書（事業主控）'!#REF!</f>
        <v>#REF!</v>
      </c>
      <c r="L212" s="104">
        <f t="shared" si="28"/>
        <v>0</v>
      </c>
      <c r="M212" s="104">
        <f t="shared" si="30"/>
        <v>0</v>
      </c>
      <c r="N212" s="104" t="e">
        <f t="shared" si="29"/>
        <v>#REF!</v>
      </c>
      <c r="O212" s="104" t="e">
        <f t="shared" si="27"/>
        <v>#REF!</v>
      </c>
      <c r="R212" s="104" t="e">
        <f>IF(AND(J212=0,C212&gt;=設定シート!E$85,C212&lt;=設定シート!G$85),1,0)</f>
        <v>#REF!</v>
      </c>
    </row>
    <row r="213" spans="1:18" ht="15" customHeight="1">
      <c r="B213" s="104">
        <v>6</v>
      </c>
      <c r="C213" s="104" t="e">
        <f>'報告書（事業主控）'!#REF!</f>
        <v>#REF!</v>
      </c>
      <c r="E213" s="104" t="e">
        <f>'報告書（事業主控）'!#REF!</f>
        <v>#REF!</v>
      </c>
      <c r="F213" s="104" t="e">
        <f>'報告書（事業主控）'!#REF!</f>
        <v>#REF!</v>
      </c>
      <c r="G213" s="104" t="str">
        <f>IF(ISERROR(VLOOKUP(E213,労務比率,'報告書（事業主控）'!#REF!,FALSE)),"",VLOOKUP(E213,労務比率,'報告書（事業主控）'!#REF!,FALSE))</f>
        <v/>
      </c>
      <c r="H213" s="104" t="str">
        <f>IF(ISERROR(VLOOKUP(E213,労務比率,'報告書（事業主控）'!#REF!+1,FALSE)),"",VLOOKUP(E213,労務比率,'報告書（事業主控）'!#REF!+1,FALSE))</f>
        <v/>
      </c>
      <c r="I213" s="104" t="e">
        <f>'報告書（事業主控）'!#REF!</f>
        <v>#REF!</v>
      </c>
      <c r="J213" s="104" t="e">
        <f>'報告書（事業主控）'!#REF!</f>
        <v>#REF!</v>
      </c>
      <c r="K213" s="104" t="e">
        <f>'報告書（事業主控）'!#REF!</f>
        <v>#REF!</v>
      </c>
      <c r="L213" s="104">
        <f t="shared" si="28"/>
        <v>0</v>
      </c>
      <c r="M213" s="104">
        <f t="shared" si="30"/>
        <v>0</v>
      </c>
      <c r="N213" s="104" t="e">
        <f t="shared" si="29"/>
        <v>#REF!</v>
      </c>
      <c r="O213" s="104" t="e">
        <f t="shared" ref="O213:O276" si="31">IF(I213=N213,IF(ISERROR(ROUNDDOWN(I213*G213/100,0)+K213),0,ROUNDDOWN(I213*G213/100,0)+K213),0)</f>
        <v>#REF!</v>
      </c>
      <c r="R213" s="104" t="e">
        <f>IF(AND(J213=0,C213&gt;=設定シート!E$85,C213&lt;=設定シート!G$85),1,0)</f>
        <v>#REF!</v>
      </c>
    </row>
    <row r="214" spans="1:18" ht="15" customHeight="1">
      <c r="B214" s="104">
        <v>7</v>
      </c>
      <c r="C214" s="104" t="e">
        <f>'報告書（事業主控）'!#REF!</f>
        <v>#REF!</v>
      </c>
      <c r="E214" s="104" t="e">
        <f>'報告書（事業主控）'!#REF!</f>
        <v>#REF!</v>
      </c>
      <c r="F214" s="104" t="e">
        <f>'報告書（事業主控）'!#REF!</f>
        <v>#REF!</v>
      </c>
      <c r="G214" s="104" t="str">
        <f>IF(ISERROR(VLOOKUP(E214,労務比率,'報告書（事業主控）'!#REF!,FALSE)),"",VLOOKUP(E214,労務比率,'報告書（事業主控）'!#REF!,FALSE))</f>
        <v/>
      </c>
      <c r="H214" s="104" t="str">
        <f>IF(ISERROR(VLOOKUP(E214,労務比率,'報告書（事業主控）'!#REF!+1,FALSE)),"",VLOOKUP(E214,労務比率,'報告書（事業主控）'!#REF!+1,FALSE))</f>
        <v/>
      </c>
      <c r="I214" s="104" t="e">
        <f>'報告書（事業主控）'!#REF!</f>
        <v>#REF!</v>
      </c>
      <c r="J214" s="104" t="e">
        <f>'報告書（事業主控）'!#REF!</f>
        <v>#REF!</v>
      </c>
      <c r="K214" s="104" t="e">
        <f>'報告書（事業主控）'!#REF!</f>
        <v>#REF!</v>
      </c>
      <c r="L214" s="104">
        <f t="shared" si="28"/>
        <v>0</v>
      </c>
      <c r="M214" s="104">
        <f t="shared" si="30"/>
        <v>0</v>
      </c>
      <c r="N214" s="104" t="e">
        <f t="shared" si="29"/>
        <v>#REF!</v>
      </c>
      <c r="O214" s="104" t="e">
        <f t="shared" si="31"/>
        <v>#REF!</v>
      </c>
      <c r="R214" s="104" t="e">
        <f>IF(AND(J214=0,C214&gt;=設定シート!E$85,C214&lt;=設定シート!G$85),1,0)</f>
        <v>#REF!</v>
      </c>
    </row>
    <row r="215" spans="1:18" ht="15" customHeight="1">
      <c r="B215" s="104">
        <v>8</v>
      </c>
      <c r="C215" s="104" t="e">
        <f>'報告書（事業主控）'!#REF!</f>
        <v>#REF!</v>
      </c>
      <c r="E215" s="104" t="e">
        <f>'報告書（事業主控）'!#REF!</f>
        <v>#REF!</v>
      </c>
      <c r="F215" s="104" t="e">
        <f>'報告書（事業主控）'!#REF!</f>
        <v>#REF!</v>
      </c>
      <c r="G215" s="104" t="str">
        <f>IF(ISERROR(VLOOKUP(E215,労務比率,'報告書（事業主控）'!#REF!,FALSE)),"",VLOOKUP(E215,労務比率,'報告書（事業主控）'!#REF!,FALSE))</f>
        <v/>
      </c>
      <c r="H215" s="104" t="str">
        <f>IF(ISERROR(VLOOKUP(E215,労務比率,'報告書（事業主控）'!#REF!+1,FALSE)),"",VLOOKUP(E215,労務比率,'報告書（事業主控）'!#REF!+1,FALSE))</f>
        <v/>
      </c>
      <c r="I215" s="104" t="e">
        <f>'報告書（事業主控）'!#REF!</f>
        <v>#REF!</v>
      </c>
      <c r="J215" s="104" t="e">
        <f>'報告書（事業主控）'!#REF!</f>
        <v>#REF!</v>
      </c>
      <c r="K215" s="104" t="e">
        <f>'報告書（事業主控）'!#REF!</f>
        <v>#REF!</v>
      </c>
      <c r="L215" s="104">
        <f t="shared" si="28"/>
        <v>0</v>
      </c>
      <c r="M215" s="104">
        <f t="shared" si="30"/>
        <v>0</v>
      </c>
      <c r="N215" s="104" t="e">
        <f t="shared" si="29"/>
        <v>#REF!</v>
      </c>
      <c r="O215" s="104" t="e">
        <f t="shared" si="31"/>
        <v>#REF!</v>
      </c>
      <c r="R215" s="104" t="e">
        <f>IF(AND(J215=0,C215&gt;=設定シート!E$85,C215&lt;=設定シート!G$85),1,0)</f>
        <v>#REF!</v>
      </c>
    </row>
    <row r="216" spans="1:18" ht="15" customHeight="1">
      <c r="B216" s="104">
        <v>9</v>
      </c>
      <c r="C216" s="104" t="e">
        <f>'報告書（事業主控）'!#REF!</f>
        <v>#REF!</v>
      </c>
      <c r="E216" s="104" t="e">
        <f>'報告書（事業主控）'!#REF!</f>
        <v>#REF!</v>
      </c>
      <c r="F216" s="104" t="e">
        <f>'報告書（事業主控）'!#REF!</f>
        <v>#REF!</v>
      </c>
      <c r="G216" s="104" t="str">
        <f>IF(ISERROR(VLOOKUP(E216,労務比率,'報告書（事業主控）'!#REF!,FALSE)),"",VLOOKUP(E216,労務比率,'報告書（事業主控）'!#REF!,FALSE))</f>
        <v/>
      </c>
      <c r="H216" s="104" t="str">
        <f>IF(ISERROR(VLOOKUP(E216,労務比率,'報告書（事業主控）'!#REF!+1,FALSE)),"",VLOOKUP(E216,労務比率,'報告書（事業主控）'!#REF!+1,FALSE))</f>
        <v/>
      </c>
      <c r="I216" s="104" t="e">
        <f>'報告書（事業主控）'!#REF!</f>
        <v>#REF!</v>
      </c>
      <c r="J216" s="104" t="e">
        <f>'報告書（事業主控）'!#REF!</f>
        <v>#REF!</v>
      </c>
      <c r="K216" s="104" t="e">
        <f>'報告書（事業主控）'!#REF!</f>
        <v>#REF!</v>
      </c>
      <c r="L216" s="104">
        <f t="shared" si="28"/>
        <v>0</v>
      </c>
      <c r="M216" s="104">
        <f t="shared" si="30"/>
        <v>0</v>
      </c>
      <c r="N216" s="104" t="e">
        <f t="shared" si="29"/>
        <v>#REF!</v>
      </c>
      <c r="O216" s="104" t="e">
        <f t="shared" si="31"/>
        <v>#REF!</v>
      </c>
      <c r="R216" s="104" t="e">
        <f>IF(AND(J216=0,C216&gt;=設定シート!E$85,C216&lt;=設定シート!G$85),1,0)</f>
        <v>#REF!</v>
      </c>
    </row>
    <row r="217" spans="1:18" ht="15" customHeight="1">
      <c r="A217" s="104">
        <v>20</v>
      </c>
      <c r="B217" s="104">
        <v>1</v>
      </c>
      <c r="C217" s="104" t="e">
        <f>'報告書（事業主控）'!#REF!</f>
        <v>#REF!</v>
      </c>
      <c r="E217" s="104" t="e">
        <f>'報告書（事業主控）'!#REF!</f>
        <v>#REF!</v>
      </c>
      <c r="F217" s="104" t="e">
        <f>'報告書（事業主控）'!#REF!</f>
        <v>#REF!</v>
      </c>
      <c r="G217" s="104" t="str">
        <f>IF(ISERROR(VLOOKUP(E217,労務比率,'報告書（事業主控）'!#REF!,FALSE)),"",VLOOKUP(E217,労務比率,'報告書（事業主控）'!#REF!,FALSE))</f>
        <v/>
      </c>
      <c r="H217" s="104" t="str">
        <f>IF(ISERROR(VLOOKUP(E217,労務比率,'報告書（事業主控）'!#REF!+1,FALSE)),"",VLOOKUP(E217,労務比率,'報告書（事業主控）'!#REF!+1,FALSE))</f>
        <v/>
      </c>
      <c r="I217" s="104" t="e">
        <f>'報告書（事業主控）'!#REF!</f>
        <v>#REF!</v>
      </c>
      <c r="J217" s="104" t="e">
        <f>'報告書（事業主控）'!#REF!</f>
        <v>#REF!</v>
      </c>
      <c r="K217" s="104" t="e">
        <f>'報告書（事業主控）'!#REF!</f>
        <v>#REF!</v>
      </c>
      <c r="L217" s="104">
        <f t="shared" si="28"/>
        <v>0</v>
      </c>
      <c r="M217" s="104">
        <f t="shared" si="30"/>
        <v>0</v>
      </c>
      <c r="N217" s="104" t="e">
        <f t="shared" si="29"/>
        <v>#REF!</v>
      </c>
      <c r="O217" s="104" t="e">
        <f t="shared" si="31"/>
        <v>#REF!</v>
      </c>
      <c r="P217" s="104">
        <f>INT(SUMIF(O217:O225,0,I217:I225)*105/108)</f>
        <v>0</v>
      </c>
      <c r="Q217" s="104">
        <f>INT(P217*IF(COUNTIF(R217:R225,1)=0,0,SUMIF(R217:R225,1,G217:G225)/COUNTIF(R217:R225,1))/100)</f>
        <v>0</v>
      </c>
      <c r="R217" s="104" t="e">
        <f>IF(AND(J217=0,C217&gt;=設定シート!E$85,C217&lt;=設定シート!G$85),1,0)</f>
        <v>#REF!</v>
      </c>
    </row>
    <row r="218" spans="1:18" ht="15" customHeight="1">
      <c r="B218" s="104">
        <v>2</v>
      </c>
      <c r="C218" s="104" t="e">
        <f>'報告書（事業主控）'!#REF!</f>
        <v>#REF!</v>
      </c>
      <c r="E218" s="104" t="e">
        <f>'報告書（事業主控）'!#REF!</f>
        <v>#REF!</v>
      </c>
      <c r="F218" s="104" t="e">
        <f>'報告書（事業主控）'!#REF!</f>
        <v>#REF!</v>
      </c>
      <c r="G218" s="104" t="str">
        <f>IF(ISERROR(VLOOKUP(E218,労務比率,'報告書（事業主控）'!#REF!,FALSE)),"",VLOOKUP(E218,労務比率,'報告書（事業主控）'!#REF!,FALSE))</f>
        <v/>
      </c>
      <c r="H218" s="104" t="str">
        <f>IF(ISERROR(VLOOKUP(E218,労務比率,'報告書（事業主控）'!#REF!+1,FALSE)),"",VLOOKUP(E218,労務比率,'報告書（事業主控）'!#REF!+1,FALSE))</f>
        <v/>
      </c>
      <c r="I218" s="104" t="e">
        <f>'報告書（事業主控）'!#REF!</f>
        <v>#REF!</v>
      </c>
      <c r="J218" s="104" t="e">
        <f>'報告書（事業主控）'!#REF!</f>
        <v>#REF!</v>
      </c>
      <c r="K218" s="104" t="e">
        <f>'報告書（事業主控）'!#REF!</f>
        <v>#REF!</v>
      </c>
      <c r="L218" s="104">
        <f t="shared" si="28"/>
        <v>0</v>
      </c>
      <c r="M218" s="104">
        <f t="shared" si="30"/>
        <v>0</v>
      </c>
      <c r="N218" s="104" t="e">
        <f t="shared" si="29"/>
        <v>#REF!</v>
      </c>
      <c r="O218" s="104" t="e">
        <f t="shared" si="31"/>
        <v>#REF!</v>
      </c>
      <c r="R218" s="104" t="e">
        <f>IF(AND(J218=0,C218&gt;=設定シート!E$85,C218&lt;=設定シート!G$85),1,0)</f>
        <v>#REF!</v>
      </c>
    </row>
    <row r="219" spans="1:18" ht="15" customHeight="1">
      <c r="B219" s="104">
        <v>3</v>
      </c>
      <c r="C219" s="104" t="e">
        <f>'報告書（事業主控）'!#REF!</f>
        <v>#REF!</v>
      </c>
      <c r="E219" s="104" t="e">
        <f>'報告書（事業主控）'!#REF!</f>
        <v>#REF!</v>
      </c>
      <c r="F219" s="104" t="e">
        <f>'報告書（事業主控）'!#REF!</f>
        <v>#REF!</v>
      </c>
      <c r="G219" s="104" t="str">
        <f>IF(ISERROR(VLOOKUP(E219,労務比率,'報告書（事業主控）'!#REF!,FALSE)),"",VLOOKUP(E219,労務比率,'報告書（事業主控）'!#REF!,FALSE))</f>
        <v/>
      </c>
      <c r="H219" s="104" t="str">
        <f>IF(ISERROR(VLOOKUP(E219,労務比率,'報告書（事業主控）'!#REF!+1,FALSE)),"",VLOOKUP(E219,労務比率,'報告書（事業主控）'!#REF!+1,FALSE))</f>
        <v/>
      </c>
      <c r="I219" s="104" t="e">
        <f>'報告書（事業主控）'!#REF!</f>
        <v>#REF!</v>
      </c>
      <c r="J219" s="104" t="e">
        <f>'報告書（事業主控）'!#REF!</f>
        <v>#REF!</v>
      </c>
      <c r="K219" s="104" t="e">
        <f>'報告書（事業主控）'!#REF!</f>
        <v>#REF!</v>
      </c>
      <c r="L219" s="104">
        <f t="shared" si="28"/>
        <v>0</v>
      </c>
      <c r="M219" s="104">
        <f t="shared" si="30"/>
        <v>0</v>
      </c>
      <c r="N219" s="104" t="e">
        <f t="shared" si="29"/>
        <v>#REF!</v>
      </c>
      <c r="O219" s="104" t="e">
        <f t="shared" si="31"/>
        <v>#REF!</v>
      </c>
      <c r="R219" s="104" t="e">
        <f>IF(AND(J219=0,C219&gt;=設定シート!E$85,C219&lt;=設定シート!G$85),1,0)</f>
        <v>#REF!</v>
      </c>
    </row>
    <row r="220" spans="1:18" ht="15" customHeight="1">
      <c r="B220" s="104">
        <v>4</v>
      </c>
      <c r="C220" s="104" t="e">
        <f>'報告書（事業主控）'!#REF!</f>
        <v>#REF!</v>
      </c>
      <c r="E220" s="104" t="e">
        <f>'報告書（事業主控）'!#REF!</f>
        <v>#REF!</v>
      </c>
      <c r="F220" s="104" t="e">
        <f>'報告書（事業主控）'!#REF!</f>
        <v>#REF!</v>
      </c>
      <c r="G220" s="104" t="str">
        <f>IF(ISERROR(VLOOKUP(E220,労務比率,'報告書（事業主控）'!#REF!,FALSE)),"",VLOOKUP(E220,労務比率,'報告書（事業主控）'!#REF!,FALSE))</f>
        <v/>
      </c>
      <c r="H220" s="104" t="str">
        <f>IF(ISERROR(VLOOKUP(E220,労務比率,'報告書（事業主控）'!#REF!+1,FALSE)),"",VLOOKUP(E220,労務比率,'報告書（事業主控）'!#REF!+1,FALSE))</f>
        <v/>
      </c>
      <c r="I220" s="104" t="e">
        <f>'報告書（事業主控）'!#REF!</f>
        <v>#REF!</v>
      </c>
      <c r="J220" s="104" t="e">
        <f>'報告書（事業主控）'!#REF!</f>
        <v>#REF!</v>
      </c>
      <c r="K220" s="104" t="e">
        <f>'報告書（事業主控）'!#REF!</f>
        <v>#REF!</v>
      </c>
      <c r="L220" s="104">
        <f t="shared" si="28"/>
        <v>0</v>
      </c>
      <c r="M220" s="104">
        <f t="shared" si="30"/>
        <v>0</v>
      </c>
      <c r="N220" s="104" t="e">
        <f t="shared" si="29"/>
        <v>#REF!</v>
      </c>
      <c r="O220" s="104" t="e">
        <f t="shared" si="31"/>
        <v>#REF!</v>
      </c>
      <c r="R220" s="104" t="e">
        <f>IF(AND(J220=0,C220&gt;=設定シート!E$85,C220&lt;=設定シート!G$85),1,0)</f>
        <v>#REF!</v>
      </c>
    </row>
    <row r="221" spans="1:18" ht="15" customHeight="1">
      <c r="B221" s="104">
        <v>5</v>
      </c>
      <c r="C221" s="104" t="e">
        <f>'報告書（事業主控）'!#REF!</f>
        <v>#REF!</v>
      </c>
      <c r="E221" s="104" t="e">
        <f>'報告書（事業主控）'!#REF!</f>
        <v>#REF!</v>
      </c>
      <c r="F221" s="104" t="e">
        <f>'報告書（事業主控）'!#REF!</f>
        <v>#REF!</v>
      </c>
      <c r="G221" s="104" t="str">
        <f>IF(ISERROR(VLOOKUP(E221,労務比率,'報告書（事業主控）'!#REF!,FALSE)),"",VLOOKUP(E221,労務比率,'報告書（事業主控）'!#REF!,FALSE))</f>
        <v/>
      </c>
      <c r="H221" s="104" t="str">
        <f>IF(ISERROR(VLOOKUP(E221,労務比率,'報告書（事業主控）'!#REF!+1,FALSE)),"",VLOOKUP(E221,労務比率,'報告書（事業主控）'!#REF!+1,FALSE))</f>
        <v/>
      </c>
      <c r="I221" s="104" t="e">
        <f>'報告書（事業主控）'!#REF!</f>
        <v>#REF!</v>
      </c>
      <c r="J221" s="104" t="e">
        <f>'報告書（事業主控）'!#REF!</f>
        <v>#REF!</v>
      </c>
      <c r="K221" s="104" t="e">
        <f>'報告書（事業主控）'!#REF!</f>
        <v>#REF!</v>
      </c>
      <c r="L221" s="104">
        <f t="shared" si="28"/>
        <v>0</v>
      </c>
      <c r="M221" s="104">
        <f t="shared" si="30"/>
        <v>0</v>
      </c>
      <c r="N221" s="104" t="e">
        <f t="shared" si="29"/>
        <v>#REF!</v>
      </c>
      <c r="O221" s="104" t="e">
        <f t="shared" si="31"/>
        <v>#REF!</v>
      </c>
      <c r="R221" s="104" t="e">
        <f>IF(AND(J221=0,C221&gt;=設定シート!E$85,C221&lt;=設定シート!G$85),1,0)</f>
        <v>#REF!</v>
      </c>
    </row>
    <row r="222" spans="1:18" ht="15" customHeight="1">
      <c r="B222" s="104">
        <v>6</v>
      </c>
      <c r="C222" s="104" t="e">
        <f>'報告書（事業主控）'!#REF!</f>
        <v>#REF!</v>
      </c>
      <c r="E222" s="104" t="e">
        <f>'報告書（事業主控）'!#REF!</f>
        <v>#REF!</v>
      </c>
      <c r="F222" s="104" t="e">
        <f>'報告書（事業主控）'!#REF!</f>
        <v>#REF!</v>
      </c>
      <c r="G222" s="104" t="str">
        <f>IF(ISERROR(VLOOKUP(E222,労務比率,'報告書（事業主控）'!#REF!,FALSE)),"",VLOOKUP(E222,労務比率,'報告書（事業主控）'!#REF!,FALSE))</f>
        <v/>
      </c>
      <c r="H222" s="104" t="str">
        <f>IF(ISERROR(VLOOKUP(E222,労務比率,'報告書（事業主控）'!#REF!+1,FALSE)),"",VLOOKUP(E222,労務比率,'報告書（事業主控）'!#REF!+1,FALSE))</f>
        <v/>
      </c>
      <c r="I222" s="104" t="e">
        <f>'報告書（事業主控）'!#REF!</f>
        <v>#REF!</v>
      </c>
      <c r="J222" s="104" t="e">
        <f>'報告書（事業主控）'!#REF!</f>
        <v>#REF!</v>
      </c>
      <c r="K222" s="104" t="e">
        <f>'報告書（事業主控）'!#REF!</f>
        <v>#REF!</v>
      </c>
      <c r="L222" s="104">
        <f t="shared" si="28"/>
        <v>0</v>
      </c>
      <c r="M222" s="104">
        <f t="shared" si="30"/>
        <v>0</v>
      </c>
      <c r="N222" s="104" t="e">
        <f t="shared" si="29"/>
        <v>#REF!</v>
      </c>
      <c r="O222" s="104" t="e">
        <f t="shared" si="31"/>
        <v>#REF!</v>
      </c>
      <c r="R222" s="104" t="e">
        <f>IF(AND(J222=0,C222&gt;=設定シート!E$85,C222&lt;=設定シート!G$85),1,0)</f>
        <v>#REF!</v>
      </c>
    </row>
    <row r="223" spans="1:18" ht="15" customHeight="1">
      <c r="B223" s="104">
        <v>7</v>
      </c>
      <c r="C223" s="104" t="e">
        <f>'報告書（事業主控）'!#REF!</f>
        <v>#REF!</v>
      </c>
      <c r="E223" s="104" t="e">
        <f>'報告書（事業主控）'!#REF!</f>
        <v>#REF!</v>
      </c>
      <c r="F223" s="104" t="e">
        <f>'報告書（事業主控）'!#REF!</f>
        <v>#REF!</v>
      </c>
      <c r="G223" s="104" t="str">
        <f>IF(ISERROR(VLOOKUP(E223,労務比率,'報告書（事業主控）'!#REF!,FALSE)),"",VLOOKUP(E223,労務比率,'報告書（事業主控）'!#REF!,FALSE))</f>
        <v/>
      </c>
      <c r="H223" s="104" t="str">
        <f>IF(ISERROR(VLOOKUP(E223,労務比率,'報告書（事業主控）'!#REF!+1,FALSE)),"",VLOOKUP(E223,労務比率,'報告書（事業主控）'!#REF!+1,FALSE))</f>
        <v/>
      </c>
      <c r="I223" s="104" t="e">
        <f>'報告書（事業主控）'!#REF!</f>
        <v>#REF!</v>
      </c>
      <c r="J223" s="104" t="e">
        <f>'報告書（事業主控）'!#REF!</f>
        <v>#REF!</v>
      </c>
      <c r="K223" s="104" t="e">
        <f>'報告書（事業主控）'!#REF!</f>
        <v>#REF!</v>
      </c>
      <c r="L223" s="104">
        <f t="shared" si="28"/>
        <v>0</v>
      </c>
      <c r="M223" s="104">
        <f t="shared" si="30"/>
        <v>0</v>
      </c>
      <c r="N223" s="104" t="e">
        <f t="shared" si="29"/>
        <v>#REF!</v>
      </c>
      <c r="O223" s="104" t="e">
        <f t="shared" si="31"/>
        <v>#REF!</v>
      </c>
      <c r="R223" s="104" t="e">
        <f>IF(AND(J223=0,C223&gt;=設定シート!E$85,C223&lt;=設定シート!G$85),1,0)</f>
        <v>#REF!</v>
      </c>
    </row>
    <row r="224" spans="1:18" ht="15" customHeight="1">
      <c r="B224" s="104">
        <v>8</v>
      </c>
      <c r="C224" s="104" t="e">
        <f>'報告書（事業主控）'!#REF!</f>
        <v>#REF!</v>
      </c>
      <c r="E224" s="104" t="e">
        <f>'報告書（事業主控）'!#REF!</f>
        <v>#REF!</v>
      </c>
      <c r="F224" s="104" t="e">
        <f>'報告書（事業主控）'!#REF!</f>
        <v>#REF!</v>
      </c>
      <c r="G224" s="104" t="str">
        <f>IF(ISERROR(VLOOKUP(E224,労務比率,'報告書（事業主控）'!#REF!,FALSE)),"",VLOOKUP(E224,労務比率,'報告書（事業主控）'!#REF!,FALSE))</f>
        <v/>
      </c>
      <c r="H224" s="104" t="str">
        <f>IF(ISERROR(VLOOKUP(E224,労務比率,'報告書（事業主控）'!#REF!+1,FALSE)),"",VLOOKUP(E224,労務比率,'報告書（事業主控）'!#REF!+1,FALSE))</f>
        <v/>
      </c>
      <c r="I224" s="104" t="e">
        <f>'報告書（事業主控）'!#REF!</f>
        <v>#REF!</v>
      </c>
      <c r="J224" s="104" t="e">
        <f>'報告書（事業主控）'!#REF!</f>
        <v>#REF!</v>
      </c>
      <c r="K224" s="104" t="e">
        <f>'報告書（事業主控）'!#REF!</f>
        <v>#REF!</v>
      </c>
      <c r="L224" s="104">
        <f t="shared" si="28"/>
        <v>0</v>
      </c>
      <c r="M224" s="104">
        <f t="shared" si="30"/>
        <v>0</v>
      </c>
      <c r="N224" s="104" t="e">
        <f t="shared" si="29"/>
        <v>#REF!</v>
      </c>
      <c r="O224" s="104" t="e">
        <f t="shared" si="31"/>
        <v>#REF!</v>
      </c>
      <c r="R224" s="104" t="e">
        <f>IF(AND(J224=0,C224&gt;=設定シート!E$85,C224&lt;=設定シート!G$85),1,0)</f>
        <v>#REF!</v>
      </c>
    </row>
    <row r="225" spans="1:18" ht="15" customHeight="1">
      <c r="B225" s="104">
        <v>9</v>
      </c>
      <c r="C225" s="104" t="e">
        <f>'報告書（事業主控）'!#REF!</f>
        <v>#REF!</v>
      </c>
      <c r="E225" s="104" t="e">
        <f>'報告書（事業主控）'!#REF!</f>
        <v>#REF!</v>
      </c>
      <c r="F225" s="104" t="e">
        <f>'報告書（事業主控）'!#REF!</f>
        <v>#REF!</v>
      </c>
      <c r="G225" s="104" t="str">
        <f>IF(ISERROR(VLOOKUP(E225,労務比率,'報告書（事業主控）'!#REF!,FALSE)),"",VLOOKUP(E225,労務比率,'報告書（事業主控）'!#REF!,FALSE))</f>
        <v/>
      </c>
      <c r="H225" s="104" t="str">
        <f>IF(ISERROR(VLOOKUP(E225,労務比率,'報告書（事業主控）'!#REF!+1,FALSE)),"",VLOOKUP(E225,労務比率,'報告書（事業主控）'!#REF!+1,FALSE))</f>
        <v/>
      </c>
      <c r="I225" s="104" t="e">
        <f>'報告書（事業主控）'!#REF!</f>
        <v>#REF!</v>
      </c>
      <c r="J225" s="104" t="e">
        <f>'報告書（事業主控）'!#REF!</f>
        <v>#REF!</v>
      </c>
      <c r="K225" s="104" t="e">
        <f>'報告書（事業主控）'!#REF!</f>
        <v>#REF!</v>
      </c>
      <c r="L225" s="104">
        <f t="shared" si="28"/>
        <v>0</v>
      </c>
      <c r="M225" s="104">
        <f t="shared" si="30"/>
        <v>0</v>
      </c>
      <c r="N225" s="104" t="e">
        <f t="shared" si="29"/>
        <v>#REF!</v>
      </c>
      <c r="O225" s="104" t="e">
        <f t="shared" si="31"/>
        <v>#REF!</v>
      </c>
      <c r="R225" s="104" t="e">
        <f>IF(AND(J225=0,C225&gt;=設定シート!E$85,C225&lt;=設定シート!G$85),1,0)</f>
        <v>#REF!</v>
      </c>
    </row>
    <row r="226" spans="1:18" ht="15" customHeight="1">
      <c r="A226" s="104">
        <v>21</v>
      </c>
      <c r="B226" s="104">
        <v>1</v>
      </c>
      <c r="C226" s="104" t="e">
        <f>'報告書（事業主控）'!#REF!</f>
        <v>#REF!</v>
      </c>
      <c r="E226" s="104" t="e">
        <f>'報告書（事業主控）'!#REF!</f>
        <v>#REF!</v>
      </c>
      <c r="F226" s="104" t="e">
        <f>'報告書（事業主控）'!#REF!</f>
        <v>#REF!</v>
      </c>
      <c r="G226" s="104" t="str">
        <f>IF(ISERROR(VLOOKUP(E226,労務比率,'報告書（事業主控）'!#REF!,FALSE)),"",VLOOKUP(E226,労務比率,'報告書（事業主控）'!#REF!,FALSE))</f>
        <v/>
      </c>
      <c r="H226" s="104" t="str">
        <f>IF(ISERROR(VLOOKUP(E226,労務比率,'報告書（事業主控）'!#REF!+1,FALSE)),"",VLOOKUP(E226,労務比率,'報告書（事業主控）'!#REF!+1,FALSE))</f>
        <v/>
      </c>
      <c r="I226" s="104" t="e">
        <f>'報告書（事業主控）'!#REF!</f>
        <v>#REF!</v>
      </c>
      <c r="J226" s="104" t="e">
        <f>'報告書（事業主控）'!#REF!</f>
        <v>#REF!</v>
      </c>
      <c r="K226" s="104" t="e">
        <f>'報告書（事業主控）'!#REF!</f>
        <v>#REF!</v>
      </c>
      <c r="L226" s="104">
        <f t="shared" si="28"/>
        <v>0</v>
      </c>
      <c r="M226" s="104">
        <f t="shared" si="30"/>
        <v>0</v>
      </c>
      <c r="N226" s="104" t="e">
        <f t="shared" si="29"/>
        <v>#REF!</v>
      </c>
      <c r="O226" s="104" t="e">
        <f t="shared" si="31"/>
        <v>#REF!</v>
      </c>
      <c r="P226" s="104">
        <f>INT(SUMIF(O226:O234,0,I226:I234)*105/108)</f>
        <v>0</v>
      </c>
      <c r="Q226" s="104">
        <f>INT(P226*IF(COUNTIF(R226:R234,1)=0,0,SUMIF(R226:R234,1,G226:G234)/COUNTIF(R226:R234,1))/100)</f>
        <v>0</v>
      </c>
      <c r="R226" s="104" t="e">
        <f>IF(AND(J226=0,C226&gt;=設定シート!E$85,C226&lt;=設定シート!G$85),1,0)</f>
        <v>#REF!</v>
      </c>
    </row>
    <row r="227" spans="1:18" ht="15" customHeight="1">
      <c r="B227" s="104">
        <v>2</v>
      </c>
      <c r="C227" s="104" t="e">
        <f>'報告書（事業主控）'!#REF!</f>
        <v>#REF!</v>
      </c>
      <c r="E227" s="104" t="e">
        <f>'報告書（事業主控）'!#REF!</f>
        <v>#REF!</v>
      </c>
      <c r="F227" s="104" t="e">
        <f>'報告書（事業主控）'!#REF!</f>
        <v>#REF!</v>
      </c>
      <c r="G227" s="104" t="str">
        <f>IF(ISERROR(VLOOKUP(E227,労務比率,'報告書（事業主控）'!#REF!,FALSE)),"",VLOOKUP(E227,労務比率,'報告書（事業主控）'!#REF!,FALSE))</f>
        <v/>
      </c>
      <c r="H227" s="104" t="str">
        <f>IF(ISERROR(VLOOKUP(E227,労務比率,'報告書（事業主控）'!#REF!+1,FALSE)),"",VLOOKUP(E227,労務比率,'報告書（事業主控）'!#REF!+1,FALSE))</f>
        <v/>
      </c>
      <c r="I227" s="104" t="e">
        <f>'報告書（事業主控）'!#REF!</f>
        <v>#REF!</v>
      </c>
      <c r="J227" s="104" t="e">
        <f>'報告書（事業主控）'!#REF!</f>
        <v>#REF!</v>
      </c>
      <c r="K227" s="104" t="e">
        <f>'報告書（事業主控）'!#REF!</f>
        <v>#REF!</v>
      </c>
      <c r="L227" s="104">
        <f t="shared" si="28"/>
        <v>0</v>
      </c>
      <c r="M227" s="104">
        <f t="shared" si="30"/>
        <v>0</v>
      </c>
      <c r="N227" s="104" t="e">
        <f t="shared" si="29"/>
        <v>#REF!</v>
      </c>
      <c r="O227" s="104" t="e">
        <f t="shared" si="31"/>
        <v>#REF!</v>
      </c>
      <c r="R227" s="104" t="e">
        <f>IF(AND(J227=0,C227&gt;=設定シート!E$85,C227&lt;=設定シート!G$85),1,0)</f>
        <v>#REF!</v>
      </c>
    </row>
    <row r="228" spans="1:18" ht="15" customHeight="1">
      <c r="B228" s="104">
        <v>3</v>
      </c>
      <c r="C228" s="104" t="e">
        <f>'報告書（事業主控）'!#REF!</f>
        <v>#REF!</v>
      </c>
      <c r="E228" s="104" t="e">
        <f>'報告書（事業主控）'!#REF!</f>
        <v>#REF!</v>
      </c>
      <c r="F228" s="104" t="e">
        <f>'報告書（事業主控）'!#REF!</f>
        <v>#REF!</v>
      </c>
      <c r="G228" s="104" t="str">
        <f>IF(ISERROR(VLOOKUP(E228,労務比率,'報告書（事業主控）'!#REF!,FALSE)),"",VLOOKUP(E228,労務比率,'報告書（事業主控）'!#REF!,FALSE))</f>
        <v/>
      </c>
      <c r="H228" s="104" t="str">
        <f>IF(ISERROR(VLOOKUP(E228,労務比率,'報告書（事業主控）'!#REF!+1,FALSE)),"",VLOOKUP(E228,労務比率,'報告書（事業主控）'!#REF!+1,FALSE))</f>
        <v/>
      </c>
      <c r="I228" s="104" t="e">
        <f>'報告書（事業主控）'!#REF!</f>
        <v>#REF!</v>
      </c>
      <c r="J228" s="104" t="e">
        <f>'報告書（事業主控）'!#REF!</f>
        <v>#REF!</v>
      </c>
      <c r="K228" s="104" t="e">
        <f>'報告書（事業主控）'!#REF!</f>
        <v>#REF!</v>
      </c>
      <c r="L228" s="104">
        <f t="shared" si="28"/>
        <v>0</v>
      </c>
      <c r="M228" s="104">
        <f t="shared" si="30"/>
        <v>0</v>
      </c>
      <c r="N228" s="104" t="e">
        <f t="shared" si="29"/>
        <v>#REF!</v>
      </c>
      <c r="O228" s="104" t="e">
        <f t="shared" si="31"/>
        <v>#REF!</v>
      </c>
      <c r="R228" s="104" t="e">
        <f>IF(AND(J228=0,C228&gt;=設定シート!E$85,C228&lt;=設定シート!G$85),1,0)</f>
        <v>#REF!</v>
      </c>
    </row>
    <row r="229" spans="1:18" ht="15" customHeight="1">
      <c r="B229" s="104">
        <v>4</v>
      </c>
      <c r="C229" s="104" t="e">
        <f>'報告書（事業主控）'!#REF!</f>
        <v>#REF!</v>
      </c>
      <c r="E229" s="104" t="e">
        <f>'報告書（事業主控）'!#REF!</f>
        <v>#REF!</v>
      </c>
      <c r="F229" s="104" t="e">
        <f>'報告書（事業主控）'!#REF!</f>
        <v>#REF!</v>
      </c>
      <c r="G229" s="104" t="str">
        <f>IF(ISERROR(VLOOKUP(E229,労務比率,'報告書（事業主控）'!#REF!,FALSE)),"",VLOOKUP(E229,労務比率,'報告書（事業主控）'!#REF!,FALSE))</f>
        <v/>
      </c>
      <c r="H229" s="104" t="str">
        <f>IF(ISERROR(VLOOKUP(E229,労務比率,'報告書（事業主控）'!#REF!+1,FALSE)),"",VLOOKUP(E229,労務比率,'報告書（事業主控）'!#REF!+1,FALSE))</f>
        <v/>
      </c>
      <c r="I229" s="104" t="e">
        <f>'報告書（事業主控）'!#REF!</f>
        <v>#REF!</v>
      </c>
      <c r="J229" s="104" t="e">
        <f>'報告書（事業主控）'!#REF!</f>
        <v>#REF!</v>
      </c>
      <c r="K229" s="104" t="e">
        <f>'報告書（事業主控）'!#REF!</f>
        <v>#REF!</v>
      </c>
      <c r="L229" s="104">
        <f t="shared" si="28"/>
        <v>0</v>
      </c>
      <c r="M229" s="104">
        <f t="shared" si="30"/>
        <v>0</v>
      </c>
      <c r="N229" s="104" t="e">
        <f t="shared" si="29"/>
        <v>#REF!</v>
      </c>
      <c r="O229" s="104" t="e">
        <f t="shared" si="31"/>
        <v>#REF!</v>
      </c>
      <c r="R229" s="104" t="e">
        <f>IF(AND(J229=0,C229&gt;=設定シート!E$85,C229&lt;=設定シート!G$85),1,0)</f>
        <v>#REF!</v>
      </c>
    </row>
    <row r="230" spans="1:18" ht="15" customHeight="1">
      <c r="B230" s="104">
        <v>5</v>
      </c>
      <c r="C230" s="104" t="e">
        <f>'報告書（事業主控）'!#REF!</f>
        <v>#REF!</v>
      </c>
      <c r="E230" s="104" t="e">
        <f>'報告書（事業主控）'!#REF!</f>
        <v>#REF!</v>
      </c>
      <c r="F230" s="104" t="e">
        <f>'報告書（事業主控）'!#REF!</f>
        <v>#REF!</v>
      </c>
      <c r="G230" s="104" t="str">
        <f>IF(ISERROR(VLOOKUP(E230,労務比率,'報告書（事業主控）'!#REF!,FALSE)),"",VLOOKUP(E230,労務比率,'報告書（事業主控）'!#REF!,FALSE))</f>
        <v/>
      </c>
      <c r="H230" s="104" t="str">
        <f>IF(ISERROR(VLOOKUP(E230,労務比率,'報告書（事業主控）'!#REF!+1,FALSE)),"",VLOOKUP(E230,労務比率,'報告書（事業主控）'!#REF!+1,FALSE))</f>
        <v/>
      </c>
      <c r="I230" s="104" t="e">
        <f>'報告書（事業主控）'!#REF!</f>
        <v>#REF!</v>
      </c>
      <c r="J230" s="104" t="e">
        <f>'報告書（事業主控）'!#REF!</f>
        <v>#REF!</v>
      </c>
      <c r="K230" s="104" t="e">
        <f>'報告書（事業主控）'!#REF!</f>
        <v>#REF!</v>
      </c>
      <c r="L230" s="104">
        <f t="shared" si="28"/>
        <v>0</v>
      </c>
      <c r="M230" s="104">
        <f t="shared" si="30"/>
        <v>0</v>
      </c>
      <c r="N230" s="104" t="e">
        <f t="shared" si="29"/>
        <v>#REF!</v>
      </c>
      <c r="O230" s="104" t="e">
        <f t="shared" si="31"/>
        <v>#REF!</v>
      </c>
      <c r="R230" s="104" t="e">
        <f>IF(AND(J230=0,C230&gt;=設定シート!E$85,C230&lt;=設定シート!G$85),1,0)</f>
        <v>#REF!</v>
      </c>
    </row>
    <row r="231" spans="1:18" ht="15" customHeight="1">
      <c r="B231" s="104">
        <v>6</v>
      </c>
      <c r="C231" s="104" t="e">
        <f>'報告書（事業主控）'!#REF!</f>
        <v>#REF!</v>
      </c>
      <c r="E231" s="104" t="e">
        <f>'報告書（事業主控）'!#REF!</f>
        <v>#REF!</v>
      </c>
      <c r="F231" s="104" t="e">
        <f>'報告書（事業主控）'!#REF!</f>
        <v>#REF!</v>
      </c>
      <c r="G231" s="104" t="str">
        <f>IF(ISERROR(VLOOKUP(E231,労務比率,'報告書（事業主控）'!#REF!,FALSE)),"",VLOOKUP(E231,労務比率,'報告書（事業主控）'!#REF!,FALSE))</f>
        <v/>
      </c>
      <c r="H231" s="104" t="str">
        <f>IF(ISERROR(VLOOKUP(E231,労務比率,'報告書（事業主控）'!#REF!+1,FALSE)),"",VLOOKUP(E231,労務比率,'報告書（事業主控）'!#REF!+1,FALSE))</f>
        <v/>
      </c>
      <c r="I231" s="104" t="e">
        <f>'報告書（事業主控）'!#REF!</f>
        <v>#REF!</v>
      </c>
      <c r="J231" s="104" t="e">
        <f>'報告書（事業主控）'!#REF!</f>
        <v>#REF!</v>
      </c>
      <c r="K231" s="104" t="e">
        <f>'報告書（事業主控）'!#REF!</f>
        <v>#REF!</v>
      </c>
      <c r="L231" s="104">
        <f t="shared" si="28"/>
        <v>0</v>
      </c>
      <c r="M231" s="104">
        <f t="shared" si="30"/>
        <v>0</v>
      </c>
      <c r="N231" s="104" t="e">
        <f t="shared" si="29"/>
        <v>#REF!</v>
      </c>
      <c r="O231" s="104" t="e">
        <f t="shared" si="31"/>
        <v>#REF!</v>
      </c>
      <c r="R231" s="104" t="e">
        <f>IF(AND(J231=0,C231&gt;=設定シート!E$85,C231&lt;=設定シート!G$85),1,0)</f>
        <v>#REF!</v>
      </c>
    </row>
    <row r="232" spans="1:18" ht="15" customHeight="1">
      <c r="B232" s="104">
        <v>7</v>
      </c>
      <c r="C232" s="104" t="e">
        <f>'報告書（事業主控）'!#REF!</f>
        <v>#REF!</v>
      </c>
      <c r="E232" s="104" t="e">
        <f>'報告書（事業主控）'!#REF!</f>
        <v>#REF!</v>
      </c>
      <c r="F232" s="104" t="e">
        <f>'報告書（事業主控）'!#REF!</f>
        <v>#REF!</v>
      </c>
      <c r="G232" s="104" t="str">
        <f>IF(ISERROR(VLOOKUP(E232,労務比率,'報告書（事業主控）'!#REF!,FALSE)),"",VLOOKUP(E232,労務比率,'報告書（事業主控）'!#REF!,FALSE))</f>
        <v/>
      </c>
      <c r="H232" s="104" t="str">
        <f>IF(ISERROR(VLOOKUP(E232,労務比率,'報告書（事業主控）'!#REF!+1,FALSE)),"",VLOOKUP(E232,労務比率,'報告書（事業主控）'!#REF!+1,FALSE))</f>
        <v/>
      </c>
      <c r="I232" s="104" t="e">
        <f>'報告書（事業主控）'!#REF!</f>
        <v>#REF!</v>
      </c>
      <c r="J232" s="104" t="e">
        <f>'報告書（事業主控）'!#REF!</f>
        <v>#REF!</v>
      </c>
      <c r="K232" s="104" t="e">
        <f>'報告書（事業主控）'!#REF!</f>
        <v>#REF!</v>
      </c>
      <c r="L232" s="104">
        <f t="shared" si="28"/>
        <v>0</v>
      </c>
      <c r="M232" s="104">
        <f t="shared" si="30"/>
        <v>0</v>
      </c>
      <c r="N232" s="104" t="e">
        <f t="shared" si="29"/>
        <v>#REF!</v>
      </c>
      <c r="O232" s="104" t="e">
        <f t="shared" si="31"/>
        <v>#REF!</v>
      </c>
      <c r="R232" s="104" t="e">
        <f>IF(AND(J232=0,C232&gt;=設定シート!E$85,C232&lt;=設定シート!G$85),1,0)</f>
        <v>#REF!</v>
      </c>
    </row>
    <row r="233" spans="1:18" ht="15" customHeight="1">
      <c r="B233" s="104">
        <v>8</v>
      </c>
      <c r="C233" s="104" t="e">
        <f>'報告書（事業主控）'!#REF!</f>
        <v>#REF!</v>
      </c>
      <c r="E233" s="104" t="e">
        <f>'報告書（事業主控）'!#REF!</f>
        <v>#REF!</v>
      </c>
      <c r="F233" s="104" t="e">
        <f>'報告書（事業主控）'!#REF!</f>
        <v>#REF!</v>
      </c>
      <c r="G233" s="104" t="str">
        <f>IF(ISERROR(VLOOKUP(E233,労務比率,'報告書（事業主控）'!#REF!,FALSE)),"",VLOOKUP(E233,労務比率,'報告書（事業主控）'!#REF!,FALSE))</f>
        <v/>
      </c>
      <c r="H233" s="104" t="str">
        <f>IF(ISERROR(VLOOKUP(E233,労務比率,'報告書（事業主控）'!#REF!+1,FALSE)),"",VLOOKUP(E233,労務比率,'報告書（事業主控）'!#REF!+1,FALSE))</f>
        <v/>
      </c>
      <c r="I233" s="104" t="e">
        <f>'報告書（事業主控）'!#REF!</f>
        <v>#REF!</v>
      </c>
      <c r="J233" s="104" t="e">
        <f>'報告書（事業主控）'!#REF!</f>
        <v>#REF!</v>
      </c>
      <c r="K233" s="104" t="e">
        <f>'報告書（事業主控）'!#REF!</f>
        <v>#REF!</v>
      </c>
      <c r="L233" s="104">
        <f t="shared" si="28"/>
        <v>0</v>
      </c>
      <c r="M233" s="104">
        <f t="shared" si="30"/>
        <v>0</v>
      </c>
      <c r="N233" s="104" t="e">
        <f t="shared" si="29"/>
        <v>#REF!</v>
      </c>
      <c r="O233" s="104" t="e">
        <f t="shared" si="31"/>
        <v>#REF!</v>
      </c>
      <c r="R233" s="104" t="e">
        <f>IF(AND(J233=0,C233&gt;=設定シート!E$85,C233&lt;=設定シート!G$85),1,0)</f>
        <v>#REF!</v>
      </c>
    </row>
    <row r="234" spans="1:18" ht="15" customHeight="1">
      <c r="B234" s="104">
        <v>9</v>
      </c>
      <c r="C234" s="104" t="e">
        <f>'報告書（事業主控）'!#REF!</f>
        <v>#REF!</v>
      </c>
      <c r="E234" s="104" t="e">
        <f>'報告書（事業主控）'!#REF!</f>
        <v>#REF!</v>
      </c>
      <c r="F234" s="104" t="e">
        <f>'報告書（事業主控）'!#REF!</f>
        <v>#REF!</v>
      </c>
      <c r="G234" s="104" t="str">
        <f>IF(ISERROR(VLOOKUP(E234,労務比率,'報告書（事業主控）'!#REF!,FALSE)),"",VLOOKUP(E234,労務比率,'報告書（事業主控）'!#REF!,FALSE))</f>
        <v/>
      </c>
      <c r="H234" s="104" t="str">
        <f>IF(ISERROR(VLOOKUP(E234,労務比率,'報告書（事業主控）'!#REF!+1,FALSE)),"",VLOOKUP(E234,労務比率,'報告書（事業主控）'!#REF!+1,FALSE))</f>
        <v/>
      </c>
      <c r="I234" s="104" t="e">
        <f>'報告書（事業主控）'!#REF!</f>
        <v>#REF!</v>
      </c>
      <c r="J234" s="104" t="e">
        <f>'報告書（事業主控）'!#REF!</f>
        <v>#REF!</v>
      </c>
      <c r="K234" s="104" t="e">
        <f>'報告書（事業主控）'!#REF!</f>
        <v>#REF!</v>
      </c>
      <c r="L234" s="104">
        <f t="shared" si="28"/>
        <v>0</v>
      </c>
      <c r="M234" s="104">
        <f t="shared" si="30"/>
        <v>0</v>
      </c>
      <c r="N234" s="104" t="e">
        <f t="shared" si="29"/>
        <v>#REF!</v>
      </c>
      <c r="O234" s="104" t="e">
        <f t="shared" si="31"/>
        <v>#REF!</v>
      </c>
      <c r="R234" s="104" t="e">
        <f>IF(AND(J234=0,C234&gt;=設定シート!E$85,C234&lt;=設定シート!G$85),1,0)</f>
        <v>#REF!</v>
      </c>
    </row>
    <row r="235" spans="1:18" ht="15" customHeight="1">
      <c r="A235" s="104">
        <v>22</v>
      </c>
      <c r="B235" s="104">
        <v>1</v>
      </c>
      <c r="C235" s="104" t="e">
        <f>'報告書（事業主控）'!#REF!</f>
        <v>#REF!</v>
      </c>
      <c r="E235" s="104" t="e">
        <f>'報告書（事業主控）'!#REF!</f>
        <v>#REF!</v>
      </c>
      <c r="F235" s="104" t="e">
        <f>'報告書（事業主控）'!#REF!</f>
        <v>#REF!</v>
      </c>
      <c r="G235" s="104" t="str">
        <f>IF(ISERROR(VLOOKUP(E235,労務比率,'報告書（事業主控）'!#REF!,FALSE)),"",VLOOKUP(E235,労務比率,'報告書（事業主控）'!#REF!,FALSE))</f>
        <v/>
      </c>
      <c r="H235" s="104" t="str">
        <f>IF(ISERROR(VLOOKUP(E235,労務比率,'報告書（事業主控）'!#REF!+1,FALSE)),"",VLOOKUP(E235,労務比率,'報告書（事業主控）'!#REF!+1,FALSE))</f>
        <v/>
      </c>
      <c r="I235" s="104" t="e">
        <f>'報告書（事業主控）'!#REF!</f>
        <v>#REF!</v>
      </c>
      <c r="J235" s="104" t="e">
        <f>'報告書（事業主控）'!#REF!</f>
        <v>#REF!</v>
      </c>
      <c r="K235" s="104" t="e">
        <f>'報告書（事業主控）'!#REF!</f>
        <v>#REF!</v>
      </c>
      <c r="L235" s="104">
        <f t="shared" si="28"/>
        <v>0</v>
      </c>
      <c r="M235" s="104">
        <f t="shared" si="30"/>
        <v>0</v>
      </c>
      <c r="N235" s="104" t="e">
        <f t="shared" si="29"/>
        <v>#REF!</v>
      </c>
      <c r="O235" s="104" t="e">
        <f t="shared" si="31"/>
        <v>#REF!</v>
      </c>
      <c r="P235" s="104">
        <f>INT(SUMIF(O235:O243,0,I235:I243)*105/108)</f>
        <v>0</v>
      </c>
      <c r="Q235" s="104">
        <f>INT(P235*IF(COUNTIF(R235:R243,1)=0,0,SUMIF(R235:R243,1,G235:G243)/COUNTIF(R235:R243,1))/100)</f>
        <v>0</v>
      </c>
      <c r="R235" s="104" t="e">
        <f>IF(AND(J235=0,C235&gt;=設定シート!E$85,C235&lt;=設定シート!G$85),1,0)</f>
        <v>#REF!</v>
      </c>
    </row>
    <row r="236" spans="1:18" ht="15" customHeight="1">
      <c r="B236" s="104">
        <v>2</v>
      </c>
      <c r="C236" s="104" t="e">
        <f>'報告書（事業主控）'!#REF!</f>
        <v>#REF!</v>
      </c>
      <c r="E236" s="104" t="e">
        <f>'報告書（事業主控）'!#REF!</f>
        <v>#REF!</v>
      </c>
      <c r="F236" s="104" t="e">
        <f>'報告書（事業主控）'!#REF!</f>
        <v>#REF!</v>
      </c>
      <c r="G236" s="104" t="str">
        <f>IF(ISERROR(VLOOKUP(E236,労務比率,'報告書（事業主控）'!#REF!,FALSE)),"",VLOOKUP(E236,労務比率,'報告書（事業主控）'!#REF!,FALSE))</f>
        <v/>
      </c>
      <c r="H236" s="104" t="str">
        <f>IF(ISERROR(VLOOKUP(E236,労務比率,'報告書（事業主控）'!#REF!+1,FALSE)),"",VLOOKUP(E236,労務比率,'報告書（事業主控）'!#REF!+1,FALSE))</f>
        <v/>
      </c>
      <c r="I236" s="104" t="e">
        <f>'報告書（事業主控）'!#REF!</f>
        <v>#REF!</v>
      </c>
      <c r="J236" s="104" t="e">
        <f>'報告書（事業主控）'!#REF!</f>
        <v>#REF!</v>
      </c>
      <c r="K236" s="104" t="e">
        <f>'報告書（事業主控）'!#REF!</f>
        <v>#REF!</v>
      </c>
      <c r="L236" s="104">
        <f t="shared" si="28"/>
        <v>0</v>
      </c>
      <c r="M236" s="104">
        <f t="shared" si="30"/>
        <v>0</v>
      </c>
      <c r="N236" s="104" t="e">
        <f t="shared" si="29"/>
        <v>#REF!</v>
      </c>
      <c r="O236" s="104" t="e">
        <f t="shared" si="31"/>
        <v>#REF!</v>
      </c>
      <c r="R236" s="104" t="e">
        <f>IF(AND(J236=0,C236&gt;=設定シート!E$85,C236&lt;=設定シート!G$85),1,0)</f>
        <v>#REF!</v>
      </c>
    </row>
    <row r="237" spans="1:18" ht="15" customHeight="1">
      <c r="B237" s="104">
        <v>3</v>
      </c>
      <c r="C237" s="104" t="e">
        <f>'報告書（事業主控）'!#REF!</f>
        <v>#REF!</v>
      </c>
      <c r="E237" s="104" t="e">
        <f>'報告書（事業主控）'!#REF!</f>
        <v>#REF!</v>
      </c>
      <c r="F237" s="104" t="e">
        <f>'報告書（事業主控）'!#REF!</f>
        <v>#REF!</v>
      </c>
      <c r="G237" s="104" t="str">
        <f>IF(ISERROR(VLOOKUP(E237,労務比率,'報告書（事業主控）'!#REF!,FALSE)),"",VLOOKUP(E237,労務比率,'報告書（事業主控）'!#REF!,FALSE))</f>
        <v/>
      </c>
      <c r="H237" s="104" t="str">
        <f>IF(ISERROR(VLOOKUP(E237,労務比率,'報告書（事業主控）'!#REF!+1,FALSE)),"",VLOOKUP(E237,労務比率,'報告書（事業主控）'!#REF!+1,FALSE))</f>
        <v/>
      </c>
      <c r="I237" s="104" t="e">
        <f>'報告書（事業主控）'!#REF!</f>
        <v>#REF!</v>
      </c>
      <c r="J237" s="104" t="e">
        <f>'報告書（事業主控）'!#REF!</f>
        <v>#REF!</v>
      </c>
      <c r="K237" s="104" t="e">
        <f>'報告書（事業主控）'!#REF!</f>
        <v>#REF!</v>
      </c>
      <c r="L237" s="104">
        <f t="shared" si="28"/>
        <v>0</v>
      </c>
      <c r="M237" s="104">
        <f t="shared" si="30"/>
        <v>0</v>
      </c>
      <c r="N237" s="104" t="e">
        <f t="shared" si="29"/>
        <v>#REF!</v>
      </c>
      <c r="O237" s="104" t="e">
        <f t="shared" si="31"/>
        <v>#REF!</v>
      </c>
      <c r="R237" s="104" t="e">
        <f>IF(AND(J237=0,C237&gt;=設定シート!E$85,C237&lt;=設定シート!G$85),1,0)</f>
        <v>#REF!</v>
      </c>
    </row>
    <row r="238" spans="1:18" ht="15" customHeight="1">
      <c r="B238" s="104">
        <v>4</v>
      </c>
      <c r="C238" s="104" t="e">
        <f>'報告書（事業主控）'!#REF!</f>
        <v>#REF!</v>
      </c>
      <c r="E238" s="104" t="e">
        <f>'報告書（事業主控）'!#REF!</f>
        <v>#REF!</v>
      </c>
      <c r="F238" s="104" t="e">
        <f>'報告書（事業主控）'!#REF!</f>
        <v>#REF!</v>
      </c>
      <c r="G238" s="104" t="str">
        <f>IF(ISERROR(VLOOKUP(E238,労務比率,'報告書（事業主控）'!#REF!,FALSE)),"",VLOOKUP(E238,労務比率,'報告書（事業主控）'!#REF!,FALSE))</f>
        <v/>
      </c>
      <c r="H238" s="104" t="str">
        <f>IF(ISERROR(VLOOKUP(E238,労務比率,'報告書（事業主控）'!#REF!+1,FALSE)),"",VLOOKUP(E238,労務比率,'報告書（事業主控）'!#REF!+1,FALSE))</f>
        <v/>
      </c>
      <c r="I238" s="104" t="e">
        <f>'報告書（事業主控）'!#REF!</f>
        <v>#REF!</v>
      </c>
      <c r="J238" s="104" t="e">
        <f>'報告書（事業主控）'!#REF!</f>
        <v>#REF!</v>
      </c>
      <c r="K238" s="104" t="e">
        <f>'報告書（事業主控）'!#REF!</f>
        <v>#REF!</v>
      </c>
      <c r="L238" s="104">
        <f t="shared" si="28"/>
        <v>0</v>
      </c>
      <c r="M238" s="104">
        <f t="shared" si="30"/>
        <v>0</v>
      </c>
      <c r="N238" s="104" t="e">
        <f t="shared" si="29"/>
        <v>#REF!</v>
      </c>
      <c r="O238" s="104" t="e">
        <f t="shared" si="31"/>
        <v>#REF!</v>
      </c>
      <c r="R238" s="104" t="e">
        <f>IF(AND(J238=0,C238&gt;=設定シート!E$85,C238&lt;=設定シート!G$85),1,0)</f>
        <v>#REF!</v>
      </c>
    </row>
    <row r="239" spans="1:18" ht="15" customHeight="1">
      <c r="B239" s="104">
        <v>5</v>
      </c>
      <c r="C239" s="104" t="e">
        <f>'報告書（事業主控）'!#REF!</f>
        <v>#REF!</v>
      </c>
      <c r="E239" s="104" t="e">
        <f>'報告書（事業主控）'!#REF!</f>
        <v>#REF!</v>
      </c>
      <c r="F239" s="104" t="e">
        <f>'報告書（事業主控）'!#REF!</f>
        <v>#REF!</v>
      </c>
      <c r="G239" s="104" t="str">
        <f>IF(ISERROR(VLOOKUP(E239,労務比率,'報告書（事業主控）'!#REF!,FALSE)),"",VLOOKUP(E239,労務比率,'報告書（事業主控）'!#REF!,FALSE))</f>
        <v/>
      </c>
      <c r="H239" s="104" t="str">
        <f>IF(ISERROR(VLOOKUP(E239,労務比率,'報告書（事業主控）'!#REF!+1,FALSE)),"",VLOOKUP(E239,労務比率,'報告書（事業主控）'!#REF!+1,FALSE))</f>
        <v/>
      </c>
      <c r="I239" s="104" t="e">
        <f>'報告書（事業主控）'!#REF!</f>
        <v>#REF!</v>
      </c>
      <c r="J239" s="104" t="e">
        <f>'報告書（事業主控）'!#REF!</f>
        <v>#REF!</v>
      </c>
      <c r="K239" s="104" t="e">
        <f>'報告書（事業主控）'!#REF!</f>
        <v>#REF!</v>
      </c>
      <c r="L239" s="104">
        <f t="shared" si="28"/>
        <v>0</v>
      </c>
      <c r="M239" s="104">
        <f t="shared" si="30"/>
        <v>0</v>
      </c>
      <c r="N239" s="104" t="e">
        <f t="shared" si="29"/>
        <v>#REF!</v>
      </c>
      <c r="O239" s="104" t="e">
        <f t="shared" si="31"/>
        <v>#REF!</v>
      </c>
      <c r="R239" s="104" t="e">
        <f>IF(AND(J239=0,C239&gt;=設定シート!E$85,C239&lt;=設定シート!G$85),1,0)</f>
        <v>#REF!</v>
      </c>
    </row>
    <row r="240" spans="1:18" ht="15" customHeight="1">
      <c r="B240" s="104">
        <v>6</v>
      </c>
      <c r="C240" s="104" t="e">
        <f>'報告書（事業主控）'!#REF!</f>
        <v>#REF!</v>
      </c>
      <c r="E240" s="104" t="e">
        <f>'報告書（事業主控）'!#REF!</f>
        <v>#REF!</v>
      </c>
      <c r="F240" s="104" t="e">
        <f>'報告書（事業主控）'!#REF!</f>
        <v>#REF!</v>
      </c>
      <c r="G240" s="104" t="str">
        <f>IF(ISERROR(VLOOKUP(E240,労務比率,'報告書（事業主控）'!#REF!,FALSE)),"",VLOOKUP(E240,労務比率,'報告書（事業主控）'!#REF!,FALSE))</f>
        <v/>
      </c>
      <c r="H240" s="104" t="str">
        <f>IF(ISERROR(VLOOKUP(E240,労務比率,'報告書（事業主控）'!#REF!+1,FALSE)),"",VLOOKUP(E240,労務比率,'報告書（事業主控）'!#REF!+1,FALSE))</f>
        <v/>
      </c>
      <c r="I240" s="104" t="e">
        <f>'報告書（事業主控）'!#REF!</f>
        <v>#REF!</v>
      </c>
      <c r="J240" s="104" t="e">
        <f>'報告書（事業主控）'!#REF!</f>
        <v>#REF!</v>
      </c>
      <c r="K240" s="104" t="e">
        <f>'報告書（事業主控）'!#REF!</f>
        <v>#REF!</v>
      </c>
      <c r="L240" s="104">
        <f t="shared" si="28"/>
        <v>0</v>
      </c>
      <c r="M240" s="104">
        <f t="shared" si="30"/>
        <v>0</v>
      </c>
      <c r="N240" s="104" t="e">
        <f t="shared" si="29"/>
        <v>#REF!</v>
      </c>
      <c r="O240" s="104" t="e">
        <f t="shared" si="31"/>
        <v>#REF!</v>
      </c>
      <c r="R240" s="104" t="e">
        <f>IF(AND(J240=0,C240&gt;=設定シート!E$85,C240&lt;=設定シート!G$85),1,0)</f>
        <v>#REF!</v>
      </c>
    </row>
    <row r="241" spans="1:18" ht="15" customHeight="1">
      <c r="B241" s="104">
        <v>7</v>
      </c>
      <c r="C241" s="104" t="e">
        <f>'報告書（事業主控）'!#REF!</f>
        <v>#REF!</v>
      </c>
      <c r="E241" s="104" t="e">
        <f>'報告書（事業主控）'!#REF!</f>
        <v>#REF!</v>
      </c>
      <c r="F241" s="104" t="e">
        <f>'報告書（事業主控）'!#REF!</f>
        <v>#REF!</v>
      </c>
      <c r="G241" s="104" t="str">
        <f>IF(ISERROR(VLOOKUP(E241,労務比率,'報告書（事業主控）'!#REF!,FALSE)),"",VLOOKUP(E241,労務比率,'報告書（事業主控）'!#REF!,FALSE))</f>
        <v/>
      </c>
      <c r="H241" s="104" t="str">
        <f>IF(ISERROR(VLOOKUP(E241,労務比率,'報告書（事業主控）'!#REF!+1,FALSE)),"",VLOOKUP(E241,労務比率,'報告書（事業主控）'!#REF!+1,FALSE))</f>
        <v/>
      </c>
      <c r="I241" s="104" t="e">
        <f>'報告書（事業主控）'!#REF!</f>
        <v>#REF!</v>
      </c>
      <c r="J241" s="104" t="e">
        <f>'報告書（事業主控）'!#REF!</f>
        <v>#REF!</v>
      </c>
      <c r="K241" s="104" t="e">
        <f>'報告書（事業主控）'!#REF!</f>
        <v>#REF!</v>
      </c>
      <c r="L241" s="104">
        <f t="shared" si="28"/>
        <v>0</v>
      </c>
      <c r="M241" s="104">
        <f t="shared" si="30"/>
        <v>0</v>
      </c>
      <c r="N241" s="104" t="e">
        <f t="shared" si="29"/>
        <v>#REF!</v>
      </c>
      <c r="O241" s="104" t="e">
        <f t="shared" si="31"/>
        <v>#REF!</v>
      </c>
      <c r="R241" s="104" t="e">
        <f>IF(AND(J241=0,C241&gt;=設定シート!E$85,C241&lt;=設定シート!G$85),1,0)</f>
        <v>#REF!</v>
      </c>
    </row>
    <row r="242" spans="1:18" ht="15" customHeight="1">
      <c r="B242" s="104">
        <v>8</v>
      </c>
      <c r="C242" s="104" t="e">
        <f>'報告書（事業主控）'!#REF!</f>
        <v>#REF!</v>
      </c>
      <c r="E242" s="104" t="e">
        <f>'報告書（事業主控）'!#REF!</f>
        <v>#REF!</v>
      </c>
      <c r="F242" s="104" t="e">
        <f>'報告書（事業主控）'!#REF!</f>
        <v>#REF!</v>
      </c>
      <c r="G242" s="104" t="str">
        <f>IF(ISERROR(VLOOKUP(E242,労務比率,'報告書（事業主控）'!#REF!,FALSE)),"",VLOOKUP(E242,労務比率,'報告書（事業主控）'!#REF!,FALSE))</f>
        <v/>
      </c>
      <c r="H242" s="104" t="str">
        <f>IF(ISERROR(VLOOKUP(E242,労務比率,'報告書（事業主控）'!#REF!+1,FALSE)),"",VLOOKUP(E242,労務比率,'報告書（事業主控）'!#REF!+1,FALSE))</f>
        <v/>
      </c>
      <c r="I242" s="104" t="e">
        <f>'報告書（事業主控）'!#REF!</f>
        <v>#REF!</v>
      </c>
      <c r="J242" s="104" t="e">
        <f>'報告書（事業主控）'!#REF!</f>
        <v>#REF!</v>
      </c>
      <c r="K242" s="104" t="e">
        <f>'報告書（事業主控）'!#REF!</f>
        <v>#REF!</v>
      </c>
      <c r="L242" s="104">
        <f t="shared" si="28"/>
        <v>0</v>
      </c>
      <c r="M242" s="104">
        <f t="shared" si="30"/>
        <v>0</v>
      </c>
      <c r="N242" s="104" t="e">
        <f t="shared" si="29"/>
        <v>#REF!</v>
      </c>
      <c r="O242" s="104" t="e">
        <f t="shared" si="31"/>
        <v>#REF!</v>
      </c>
      <c r="R242" s="104" t="e">
        <f>IF(AND(J242=0,C242&gt;=設定シート!E$85,C242&lt;=設定シート!G$85),1,0)</f>
        <v>#REF!</v>
      </c>
    </row>
    <row r="243" spans="1:18" ht="15" customHeight="1">
      <c r="B243" s="104">
        <v>9</v>
      </c>
      <c r="C243" s="104" t="e">
        <f>'報告書（事業主控）'!#REF!</f>
        <v>#REF!</v>
      </c>
      <c r="E243" s="104" t="e">
        <f>'報告書（事業主控）'!#REF!</f>
        <v>#REF!</v>
      </c>
      <c r="F243" s="104" t="e">
        <f>'報告書（事業主控）'!#REF!</f>
        <v>#REF!</v>
      </c>
      <c r="G243" s="104" t="str">
        <f>IF(ISERROR(VLOOKUP(E243,労務比率,'報告書（事業主控）'!#REF!,FALSE)),"",VLOOKUP(E243,労務比率,'報告書（事業主控）'!#REF!,FALSE))</f>
        <v/>
      </c>
      <c r="H243" s="104" t="str">
        <f>IF(ISERROR(VLOOKUP(E243,労務比率,'報告書（事業主控）'!#REF!+1,FALSE)),"",VLOOKUP(E243,労務比率,'報告書（事業主控）'!#REF!+1,FALSE))</f>
        <v/>
      </c>
      <c r="I243" s="104" t="e">
        <f>'報告書（事業主控）'!#REF!</f>
        <v>#REF!</v>
      </c>
      <c r="J243" s="104" t="e">
        <f>'報告書（事業主控）'!#REF!</f>
        <v>#REF!</v>
      </c>
      <c r="K243" s="104" t="e">
        <f>'報告書（事業主控）'!#REF!</f>
        <v>#REF!</v>
      </c>
      <c r="L243" s="104">
        <f t="shared" ref="L243:L307" si="32">IF(ISERROR(INT((ROUNDDOWN(I243*G243/100,0)+K243)/1000)),0,INT((ROUNDDOWN(I243*G243/100,0)+K243)/1000))</f>
        <v>0</v>
      </c>
      <c r="M243" s="104">
        <f t="shared" si="30"/>
        <v>0</v>
      </c>
      <c r="N243" s="104" t="e">
        <f t="shared" ref="N243:N306" si="33">IF(R243=1,0,I243)</f>
        <v>#REF!</v>
      </c>
      <c r="O243" s="104" t="e">
        <f t="shared" si="31"/>
        <v>#REF!</v>
      </c>
      <c r="R243" s="104" t="e">
        <f>IF(AND(J243=0,C243&gt;=設定シート!E$85,C243&lt;=設定シート!G$85),1,0)</f>
        <v>#REF!</v>
      </c>
    </row>
    <row r="244" spans="1:18" ht="15" customHeight="1">
      <c r="A244" s="104">
        <v>23</v>
      </c>
      <c r="B244" s="104">
        <v>1</v>
      </c>
      <c r="C244" s="104" t="e">
        <f>'報告書（事業主控）'!#REF!</f>
        <v>#REF!</v>
      </c>
      <c r="E244" s="104" t="e">
        <f>'報告書（事業主控）'!#REF!</f>
        <v>#REF!</v>
      </c>
      <c r="F244" s="104" t="e">
        <f>'報告書（事業主控）'!#REF!</f>
        <v>#REF!</v>
      </c>
      <c r="G244" s="104" t="str">
        <f>IF(ISERROR(VLOOKUP(E244,労務比率,'報告書（事業主控）'!#REF!,FALSE)),"",VLOOKUP(E244,労務比率,'報告書（事業主控）'!#REF!,FALSE))</f>
        <v/>
      </c>
      <c r="H244" s="104" t="str">
        <f>IF(ISERROR(VLOOKUP(E244,労務比率,'報告書（事業主控）'!#REF!+1,FALSE)),"",VLOOKUP(E244,労務比率,'報告書（事業主控）'!#REF!+1,FALSE))</f>
        <v/>
      </c>
      <c r="I244" s="104" t="e">
        <f>'報告書（事業主控）'!#REF!</f>
        <v>#REF!</v>
      </c>
      <c r="J244" s="104" t="e">
        <f>'報告書（事業主控）'!#REF!</f>
        <v>#REF!</v>
      </c>
      <c r="K244" s="104" t="e">
        <f>'報告書（事業主控）'!#REF!</f>
        <v>#REF!</v>
      </c>
      <c r="L244" s="104">
        <f t="shared" si="32"/>
        <v>0</v>
      </c>
      <c r="M244" s="104">
        <f t="shared" si="30"/>
        <v>0</v>
      </c>
      <c r="N244" s="104" t="e">
        <f t="shared" si="33"/>
        <v>#REF!</v>
      </c>
      <c r="O244" s="104" t="e">
        <f t="shared" si="31"/>
        <v>#REF!</v>
      </c>
      <c r="P244" s="104">
        <f>INT(SUMIF(O244:O252,0,I244:I252)*105/108)</f>
        <v>0</v>
      </c>
      <c r="Q244" s="104">
        <f>INT(P244*IF(COUNTIF(R244:R252,1)=0,0,SUMIF(R244:R252,1,G244:G252)/COUNTIF(R244:R252,1))/100)</f>
        <v>0</v>
      </c>
      <c r="R244" s="104" t="e">
        <f>IF(AND(J244=0,C244&gt;=設定シート!E$85,C244&lt;=設定シート!G$85),1,0)</f>
        <v>#REF!</v>
      </c>
    </row>
    <row r="245" spans="1:18" ht="15" customHeight="1">
      <c r="B245" s="104">
        <v>2</v>
      </c>
      <c r="C245" s="104" t="e">
        <f>'報告書（事業主控）'!#REF!</f>
        <v>#REF!</v>
      </c>
      <c r="E245" s="104" t="e">
        <f>'報告書（事業主控）'!#REF!</f>
        <v>#REF!</v>
      </c>
      <c r="F245" s="104" t="e">
        <f>'報告書（事業主控）'!#REF!</f>
        <v>#REF!</v>
      </c>
      <c r="G245" s="104" t="str">
        <f>IF(ISERROR(VLOOKUP(E245,労務比率,'報告書（事業主控）'!#REF!,FALSE)),"",VLOOKUP(E245,労務比率,'報告書（事業主控）'!#REF!,FALSE))</f>
        <v/>
      </c>
      <c r="H245" s="104" t="str">
        <f>IF(ISERROR(VLOOKUP(E245,労務比率,'報告書（事業主控）'!#REF!+1,FALSE)),"",VLOOKUP(E245,労務比率,'報告書（事業主控）'!#REF!+1,FALSE))</f>
        <v/>
      </c>
      <c r="I245" s="104" t="e">
        <f>'報告書（事業主控）'!#REF!</f>
        <v>#REF!</v>
      </c>
      <c r="J245" s="104" t="e">
        <f>'報告書（事業主控）'!#REF!</f>
        <v>#REF!</v>
      </c>
      <c r="K245" s="104" t="e">
        <f>'報告書（事業主控）'!#REF!</f>
        <v>#REF!</v>
      </c>
      <c r="L245" s="104">
        <f t="shared" si="32"/>
        <v>0</v>
      </c>
      <c r="M245" s="104">
        <f t="shared" si="30"/>
        <v>0</v>
      </c>
      <c r="N245" s="104" t="e">
        <f t="shared" si="33"/>
        <v>#REF!</v>
      </c>
      <c r="O245" s="104" t="e">
        <f t="shared" si="31"/>
        <v>#REF!</v>
      </c>
      <c r="R245" s="104" t="e">
        <f>IF(AND(J245=0,C245&gt;=設定シート!E$85,C245&lt;=設定シート!G$85),1,0)</f>
        <v>#REF!</v>
      </c>
    </row>
    <row r="246" spans="1:18" ht="15" customHeight="1">
      <c r="B246" s="104">
        <v>3</v>
      </c>
      <c r="C246" s="104" t="e">
        <f>'報告書（事業主控）'!#REF!</f>
        <v>#REF!</v>
      </c>
      <c r="E246" s="104" t="e">
        <f>'報告書（事業主控）'!#REF!</f>
        <v>#REF!</v>
      </c>
      <c r="F246" s="104" t="e">
        <f>'報告書（事業主控）'!#REF!</f>
        <v>#REF!</v>
      </c>
      <c r="G246" s="104" t="str">
        <f>IF(ISERROR(VLOOKUP(E246,労務比率,'報告書（事業主控）'!#REF!,FALSE)),"",VLOOKUP(E246,労務比率,'報告書（事業主控）'!#REF!,FALSE))</f>
        <v/>
      </c>
      <c r="H246" s="104" t="str">
        <f>IF(ISERROR(VLOOKUP(E246,労務比率,'報告書（事業主控）'!#REF!+1,FALSE)),"",VLOOKUP(E246,労務比率,'報告書（事業主控）'!#REF!+1,FALSE))</f>
        <v/>
      </c>
      <c r="I246" s="104" t="e">
        <f>'報告書（事業主控）'!#REF!</f>
        <v>#REF!</v>
      </c>
      <c r="J246" s="104" t="e">
        <f>'報告書（事業主控）'!#REF!</f>
        <v>#REF!</v>
      </c>
      <c r="K246" s="104" t="e">
        <f>'報告書（事業主控）'!#REF!</f>
        <v>#REF!</v>
      </c>
      <c r="L246" s="104">
        <f t="shared" si="32"/>
        <v>0</v>
      </c>
      <c r="M246" s="104">
        <f t="shared" si="30"/>
        <v>0</v>
      </c>
      <c r="N246" s="104" t="e">
        <f t="shared" si="33"/>
        <v>#REF!</v>
      </c>
      <c r="O246" s="104" t="e">
        <f t="shared" si="31"/>
        <v>#REF!</v>
      </c>
      <c r="R246" s="104" t="e">
        <f>IF(AND(J246=0,C246&gt;=設定シート!E$85,C246&lt;=設定シート!G$85),1,0)</f>
        <v>#REF!</v>
      </c>
    </row>
    <row r="247" spans="1:18" ht="15" customHeight="1">
      <c r="B247" s="104">
        <v>4</v>
      </c>
      <c r="C247" s="104" t="e">
        <f>'報告書（事業主控）'!#REF!</f>
        <v>#REF!</v>
      </c>
      <c r="E247" s="104" t="e">
        <f>'報告書（事業主控）'!#REF!</f>
        <v>#REF!</v>
      </c>
      <c r="F247" s="104" t="e">
        <f>'報告書（事業主控）'!#REF!</f>
        <v>#REF!</v>
      </c>
      <c r="G247" s="104" t="str">
        <f>IF(ISERROR(VLOOKUP(E247,労務比率,'報告書（事業主控）'!#REF!,FALSE)),"",VLOOKUP(E247,労務比率,'報告書（事業主控）'!#REF!,FALSE))</f>
        <v/>
      </c>
      <c r="H247" s="104" t="str">
        <f>IF(ISERROR(VLOOKUP(E247,労務比率,'報告書（事業主控）'!#REF!+1,FALSE)),"",VLOOKUP(E247,労務比率,'報告書（事業主控）'!#REF!+1,FALSE))</f>
        <v/>
      </c>
      <c r="I247" s="104" t="e">
        <f>'報告書（事業主控）'!#REF!</f>
        <v>#REF!</v>
      </c>
      <c r="J247" s="104" t="e">
        <f>'報告書（事業主控）'!#REF!</f>
        <v>#REF!</v>
      </c>
      <c r="K247" s="104" t="e">
        <f>'報告書（事業主控）'!#REF!</f>
        <v>#REF!</v>
      </c>
      <c r="L247" s="104">
        <f t="shared" si="32"/>
        <v>0</v>
      </c>
      <c r="M247" s="104">
        <f t="shared" si="30"/>
        <v>0</v>
      </c>
      <c r="N247" s="104" t="e">
        <f t="shared" si="33"/>
        <v>#REF!</v>
      </c>
      <c r="O247" s="104" t="e">
        <f t="shared" si="31"/>
        <v>#REF!</v>
      </c>
      <c r="R247" s="104" t="e">
        <f>IF(AND(J247=0,C247&gt;=設定シート!E$85,C247&lt;=設定シート!G$85),1,0)</f>
        <v>#REF!</v>
      </c>
    </row>
    <row r="248" spans="1:18" ht="15" customHeight="1">
      <c r="B248" s="104">
        <v>5</v>
      </c>
      <c r="C248" s="104" t="e">
        <f>'報告書（事業主控）'!#REF!</f>
        <v>#REF!</v>
      </c>
      <c r="E248" s="104" t="e">
        <f>'報告書（事業主控）'!#REF!</f>
        <v>#REF!</v>
      </c>
      <c r="F248" s="104" t="e">
        <f>'報告書（事業主控）'!#REF!</f>
        <v>#REF!</v>
      </c>
      <c r="G248" s="104" t="str">
        <f>IF(ISERROR(VLOOKUP(E248,労務比率,'報告書（事業主控）'!#REF!,FALSE)),"",VLOOKUP(E248,労務比率,'報告書（事業主控）'!#REF!,FALSE))</f>
        <v/>
      </c>
      <c r="H248" s="104" t="str">
        <f>IF(ISERROR(VLOOKUP(E248,労務比率,'報告書（事業主控）'!#REF!+1,FALSE)),"",VLOOKUP(E248,労務比率,'報告書（事業主控）'!#REF!+1,FALSE))</f>
        <v/>
      </c>
      <c r="I248" s="104" t="e">
        <f>'報告書（事業主控）'!#REF!</f>
        <v>#REF!</v>
      </c>
      <c r="J248" s="104" t="e">
        <f>'報告書（事業主控）'!#REF!</f>
        <v>#REF!</v>
      </c>
      <c r="K248" s="104" t="e">
        <f>'報告書（事業主控）'!#REF!</f>
        <v>#REF!</v>
      </c>
      <c r="L248" s="104">
        <f t="shared" si="32"/>
        <v>0</v>
      </c>
      <c r="M248" s="104">
        <f t="shared" ref="M248:M311" si="34">IF(ISERROR(L248*H248),0,L248*H248)</f>
        <v>0</v>
      </c>
      <c r="N248" s="104" t="e">
        <f t="shared" si="33"/>
        <v>#REF!</v>
      </c>
      <c r="O248" s="104" t="e">
        <f t="shared" si="31"/>
        <v>#REF!</v>
      </c>
      <c r="R248" s="104" t="e">
        <f>IF(AND(J248=0,C248&gt;=設定シート!E$85,C248&lt;=設定シート!G$85),1,0)</f>
        <v>#REF!</v>
      </c>
    </row>
    <row r="249" spans="1:18" ht="15" customHeight="1">
      <c r="B249" s="104">
        <v>6</v>
      </c>
      <c r="C249" s="104" t="e">
        <f>'報告書（事業主控）'!#REF!</f>
        <v>#REF!</v>
      </c>
      <c r="E249" s="104" t="e">
        <f>'報告書（事業主控）'!#REF!</f>
        <v>#REF!</v>
      </c>
      <c r="F249" s="104" t="e">
        <f>'報告書（事業主控）'!#REF!</f>
        <v>#REF!</v>
      </c>
      <c r="G249" s="104" t="str">
        <f>IF(ISERROR(VLOOKUP(E249,労務比率,'報告書（事業主控）'!#REF!,FALSE)),"",VLOOKUP(E249,労務比率,'報告書（事業主控）'!#REF!,FALSE))</f>
        <v/>
      </c>
      <c r="H249" s="104" t="str">
        <f>IF(ISERROR(VLOOKUP(E249,労務比率,'報告書（事業主控）'!#REF!+1,FALSE)),"",VLOOKUP(E249,労務比率,'報告書（事業主控）'!#REF!+1,FALSE))</f>
        <v/>
      </c>
      <c r="I249" s="104" t="e">
        <f>'報告書（事業主控）'!#REF!</f>
        <v>#REF!</v>
      </c>
      <c r="J249" s="104" t="e">
        <f>'報告書（事業主控）'!#REF!</f>
        <v>#REF!</v>
      </c>
      <c r="K249" s="104" t="e">
        <f>'報告書（事業主控）'!#REF!</f>
        <v>#REF!</v>
      </c>
      <c r="L249" s="104">
        <f t="shared" si="32"/>
        <v>0</v>
      </c>
      <c r="M249" s="104">
        <f t="shared" si="34"/>
        <v>0</v>
      </c>
      <c r="N249" s="104" t="e">
        <f t="shared" si="33"/>
        <v>#REF!</v>
      </c>
      <c r="O249" s="104" t="e">
        <f t="shared" si="31"/>
        <v>#REF!</v>
      </c>
      <c r="R249" s="104" t="e">
        <f>IF(AND(J249=0,C249&gt;=設定シート!E$85,C249&lt;=設定シート!G$85),1,0)</f>
        <v>#REF!</v>
      </c>
    </row>
    <row r="250" spans="1:18" ht="15" customHeight="1">
      <c r="B250" s="104">
        <v>7</v>
      </c>
      <c r="C250" s="104" t="e">
        <f>'報告書（事業主控）'!#REF!</f>
        <v>#REF!</v>
      </c>
      <c r="E250" s="104" t="e">
        <f>'報告書（事業主控）'!#REF!</f>
        <v>#REF!</v>
      </c>
      <c r="F250" s="104" t="e">
        <f>'報告書（事業主控）'!#REF!</f>
        <v>#REF!</v>
      </c>
      <c r="G250" s="104" t="str">
        <f>IF(ISERROR(VLOOKUP(E250,労務比率,'報告書（事業主控）'!#REF!,FALSE)),"",VLOOKUP(E250,労務比率,'報告書（事業主控）'!#REF!,FALSE))</f>
        <v/>
      </c>
      <c r="H250" s="104" t="str">
        <f>IF(ISERROR(VLOOKUP(E250,労務比率,'報告書（事業主控）'!#REF!+1,FALSE)),"",VLOOKUP(E250,労務比率,'報告書（事業主控）'!#REF!+1,FALSE))</f>
        <v/>
      </c>
      <c r="I250" s="104" t="e">
        <f>'報告書（事業主控）'!#REF!</f>
        <v>#REF!</v>
      </c>
      <c r="J250" s="104" t="e">
        <f>'報告書（事業主控）'!#REF!</f>
        <v>#REF!</v>
      </c>
      <c r="K250" s="104" t="e">
        <f>'報告書（事業主控）'!#REF!</f>
        <v>#REF!</v>
      </c>
      <c r="L250" s="104">
        <f t="shared" si="32"/>
        <v>0</v>
      </c>
      <c r="M250" s="104">
        <f t="shared" si="34"/>
        <v>0</v>
      </c>
      <c r="N250" s="104" t="e">
        <f t="shared" si="33"/>
        <v>#REF!</v>
      </c>
      <c r="O250" s="104" t="e">
        <f t="shared" si="31"/>
        <v>#REF!</v>
      </c>
      <c r="R250" s="104" t="e">
        <f>IF(AND(J250=0,C250&gt;=設定シート!E$85,C250&lt;=設定シート!G$85),1,0)</f>
        <v>#REF!</v>
      </c>
    </row>
    <row r="251" spans="1:18" ht="15" customHeight="1">
      <c r="B251" s="104">
        <v>8</v>
      </c>
      <c r="C251" s="104" t="e">
        <f>'報告書（事業主控）'!#REF!</f>
        <v>#REF!</v>
      </c>
      <c r="E251" s="104" t="e">
        <f>'報告書（事業主控）'!#REF!</f>
        <v>#REF!</v>
      </c>
      <c r="F251" s="104" t="e">
        <f>'報告書（事業主控）'!#REF!</f>
        <v>#REF!</v>
      </c>
      <c r="G251" s="104" t="str">
        <f>IF(ISERROR(VLOOKUP(E251,労務比率,'報告書（事業主控）'!#REF!,FALSE)),"",VLOOKUP(E251,労務比率,'報告書（事業主控）'!#REF!,FALSE))</f>
        <v/>
      </c>
      <c r="H251" s="104" t="str">
        <f>IF(ISERROR(VLOOKUP(E251,労務比率,'報告書（事業主控）'!#REF!+1,FALSE)),"",VLOOKUP(E251,労務比率,'報告書（事業主控）'!#REF!+1,FALSE))</f>
        <v/>
      </c>
      <c r="I251" s="104" t="e">
        <f>'報告書（事業主控）'!#REF!</f>
        <v>#REF!</v>
      </c>
      <c r="J251" s="104" t="e">
        <f>'報告書（事業主控）'!#REF!</f>
        <v>#REF!</v>
      </c>
      <c r="K251" s="104" t="e">
        <f>'報告書（事業主控）'!#REF!</f>
        <v>#REF!</v>
      </c>
      <c r="L251" s="104">
        <f t="shared" si="32"/>
        <v>0</v>
      </c>
      <c r="M251" s="104">
        <f t="shared" si="34"/>
        <v>0</v>
      </c>
      <c r="N251" s="104" t="e">
        <f t="shared" si="33"/>
        <v>#REF!</v>
      </c>
      <c r="O251" s="104" t="e">
        <f t="shared" si="31"/>
        <v>#REF!</v>
      </c>
      <c r="R251" s="104" t="e">
        <f>IF(AND(J251=0,C251&gt;=設定シート!E$85,C251&lt;=設定シート!G$85),1,0)</f>
        <v>#REF!</v>
      </c>
    </row>
    <row r="252" spans="1:18" ht="15" customHeight="1">
      <c r="B252" s="104">
        <v>9</v>
      </c>
      <c r="C252" s="104" t="e">
        <f>'報告書（事業主控）'!#REF!</f>
        <v>#REF!</v>
      </c>
      <c r="E252" s="104" t="e">
        <f>'報告書（事業主控）'!#REF!</f>
        <v>#REF!</v>
      </c>
      <c r="F252" s="104" t="e">
        <f>'報告書（事業主控）'!#REF!</f>
        <v>#REF!</v>
      </c>
      <c r="G252" s="104" t="str">
        <f>IF(ISERROR(VLOOKUP(E252,労務比率,'報告書（事業主控）'!#REF!,FALSE)),"",VLOOKUP(E252,労務比率,'報告書（事業主控）'!#REF!,FALSE))</f>
        <v/>
      </c>
      <c r="H252" s="104" t="str">
        <f>IF(ISERROR(VLOOKUP(E252,労務比率,'報告書（事業主控）'!#REF!+1,FALSE)),"",VLOOKUP(E252,労務比率,'報告書（事業主控）'!#REF!+1,FALSE))</f>
        <v/>
      </c>
      <c r="I252" s="104" t="e">
        <f>'報告書（事業主控）'!#REF!</f>
        <v>#REF!</v>
      </c>
      <c r="J252" s="104" t="e">
        <f>'報告書（事業主控）'!#REF!</f>
        <v>#REF!</v>
      </c>
      <c r="K252" s="104" t="e">
        <f>'報告書（事業主控）'!#REF!</f>
        <v>#REF!</v>
      </c>
      <c r="L252" s="104">
        <f t="shared" si="32"/>
        <v>0</v>
      </c>
      <c r="M252" s="104">
        <f t="shared" si="34"/>
        <v>0</v>
      </c>
      <c r="N252" s="104" t="e">
        <f t="shared" si="33"/>
        <v>#REF!</v>
      </c>
      <c r="O252" s="104" t="e">
        <f t="shared" si="31"/>
        <v>#REF!</v>
      </c>
      <c r="R252" s="104" t="e">
        <f>IF(AND(J252=0,C252&gt;=設定シート!E$85,C252&lt;=設定シート!G$85),1,0)</f>
        <v>#REF!</v>
      </c>
    </row>
    <row r="253" spans="1:18" ht="15" customHeight="1">
      <c r="A253" s="104">
        <v>24</v>
      </c>
      <c r="B253" s="104">
        <v>1</v>
      </c>
      <c r="C253" s="104" t="e">
        <f>'報告書（事業主控）'!#REF!</f>
        <v>#REF!</v>
      </c>
      <c r="E253" s="104" t="e">
        <f>'報告書（事業主控）'!#REF!</f>
        <v>#REF!</v>
      </c>
      <c r="F253" s="104" t="e">
        <f>'報告書（事業主控）'!#REF!</f>
        <v>#REF!</v>
      </c>
      <c r="G253" s="104" t="str">
        <f>IF(ISERROR(VLOOKUP(E253,労務比率,'報告書（事業主控）'!#REF!,FALSE)),"",VLOOKUP(E253,労務比率,'報告書（事業主控）'!#REF!,FALSE))</f>
        <v/>
      </c>
      <c r="H253" s="104" t="str">
        <f>IF(ISERROR(VLOOKUP(E253,労務比率,'報告書（事業主控）'!#REF!+1,FALSE)),"",VLOOKUP(E253,労務比率,'報告書（事業主控）'!#REF!+1,FALSE))</f>
        <v/>
      </c>
      <c r="I253" s="104" t="e">
        <f>'報告書（事業主控）'!#REF!</f>
        <v>#REF!</v>
      </c>
      <c r="J253" s="104" t="e">
        <f>'報告書（事業主控）'!#REF!</f>
        <v>#REF!</v>
      </c>
      <c r="K253" s="104" t="e">
        <f>'報告書（事業主控）'!#REF!</f>
        <v>#REF!</v>
      </c>
      <c r="L253" s="104">
        <f t="shared" si="32"/>
        <v>0</v>
      </c>
      <c r="M253" s="104">
        <f t="shared" si="34"/>
        <v>0</v>
      </c>
      <c r="N253" s="104" t="e">
        <f t="shared" si="33"/>
        <v>#REF!</v>
      </c>
      <c r="O253" s="104" t="e">
        <f t="shared" si="31"/>
        <v>#REF!</v>
      </c>
      <c r="P253" s="104">
        <f>INT(SUMIF(O253:O261,0,I253:I261)*105/108)</f>
        <v>0</v>
      </c>
      <c r="Q253" s="104">
        <f>INT(P253*IF(COUNTIF(R253:R261,1)=0,0,SUMIF(R253:R261,1,G253:G261)/COUNTIF(R253:R261,1))/100)</f>
        <v>0</v>
      </c>
      <c r="R253" s="104" t="e">
        <f>IF(AND(J253=0,C253&gt;=設定シート!E$85,C253&lt;=設定シート!G$85),1,0)</f>
        <v>#REF!</v>
      </c>
    </row>
    <row r="254" spans="1:18" ht="15" customHeight="1">
      <c r="B254" s="104">
        <v>2</v>
      </c>
      <c r="C254" s="104" t="e">
        <f>'報告書（事業主控）'!#REF!</f>
        <v>#REF!</v>
      </c>
      <c r="E254" s="104" t="e">
        <f>'報告書（事業主控）'!#REF!</f>
        <v>#REF!</v>
      </c>
      <c r="F254" s="104" t="e">
        <f>'報告書（事業主控）'!#REF!</f>
        <v>#REF!</v>
      </c>
      <c r="G254" s="104" t="str">
        <f>IF(ISERROR(VLOOKUP(E254,労務比率,'報告書（事業主控）'!#REF!,FALSE)),"",VLOOKUP(E254,労務比率,'報告書（事業主控）'!#REF!,FALSE))</f>
        <v/>
      </c>
      <c r="H254" s="104" t="str">
        <f>IF(ISERROR(VLOOKUP(E254,労務比率,'報告書（事業主控）'!#REF!+1,FALSE)),"",VLOOKUP(E254,労務比率,'報告書（事業主控）'!#REF!+1,FALSE))</f>
        <v/>
      </c>
      <c r="I254" s="104" t="e">
        <f>'報告書（事業主控）'!#REF!</f>
        <v>#REF!</v>
      </c>
      <c r="J254" s="104" t="e">
        <f>'報告書（事業主控）'!#REF!</f>
        <v>#REF!</v>
      </c>
      <c r="K254" s="104" t="e">
        <f>'報告書（事業主控）'!#REF!</f>
        <v>#REF!</v>
      </c>
      <c r="L254" s="104">
        <f t="shared" si="32"/>
        <v>0</v>
      </c>
      <c r="M254" s="104">
        <f t="shared" si="34"/>
        <v>0</v>
      </c>
      <c r="N254" s="104" t="e">
        <f t="shared" si="33"/>
        <v>#REF!</v>
      </c>
      <c r="O254" s="104" t="e">
        <f t="shared" si="31"/>
        <v>#REF!</v>
      </c>
      <c r="R254" s="104" t="e">
        <f>IF(AND(J254=0,C254&gt;=設定シート!E$85,C254&lt;=設定シート!G$85),1,0)</f>
        <v>#REF!</v>
      </c>
    </row>
    <row r="255" spans="1:18" ht="15" customHeight="1">
      <c r="B255" s="104">
        <v>3</v>
      </c>
      <c r="C255" s="104" t="e">
        <f>'報告書（事業主控）'!#REF!</f>
        <v>#REF!</v>
      </c>
      <c r="E255" s="104" t="e">
        <f>'報告書（事業主控）'!#REF!</f>
        <v>#REF!</v>
      </c>
      <c r="F255" s="104" t="e">
        <f>'報告書（事業主控）'!#REF!</f>
        <v>#REF!</v>
      </c>
      <c r="G255" s="104" t="str">
        <f>IF(ISERROR(VLOOKUP(E255,労務比率,'報告書（事業主控）'!#REF!,FALSE)),"",VLOOKUP(E255,労務比率,'報告書（事業主控）'!#REF!,FALSE))</f>
        <v/>
      </c>
      <c r="H255" s="104" t="str">
        <f>IF(ISERROR(VLOOKUP(E255,労務比率,'報告書（事業主控）'!#REF!+1,FALSE)),"",VLOOKUP(E255,労務比率,'報告書（事業主控）'!#REF!+1,FALSE))</f>
        <v/>
      </c>
      <c r="I255" s="104" t="e">
        <f>'報告書（事業主控）'!#REF!</f>
        <v>#REF!</v>
      </c>
      <c r="J255" s="104" t="e">
        <f>'報告書（事業主控）'!#REF!</f>
        <v>#REF!</v>
      </c>
      <c r="K255" s="104" t="e">
        <f>'報告書（事業主控）'!#REF!</f>
        <v>#REF!</v>
      </c>
      <c r="L255" s="104">
        <f t="shared" si="32"/>
        <v>0</v>
      </c>
      <c r="M255" s="104">
        <f t="shared" si="34"/>
        <v>0</v>
      </c>
      <c r="N255" s="104" t="e">
        <f t="shared" si="33"/>
        <v>#REF!</v>
      </c>
      <c r="O255" s="104" t="e">
        <f t="shared" si="31"/>
        <v>#REF!</v>
      </c>
      <c r="R255" s="104" t="e">
        <f>IF(AND(J255=0,C255&gt;=設定シート!E$85,C255&lt;=設定シート!G$85),1,0)</f>
        <v>#REF!</v>
      </c>
    </row>
    <row r="256" spans="1:18" ht="15" customHeight="1">
      <c r="B256" s="104">
        <v>4</v>
      </c>
      <c r="C256" s="104" t="e">
        <f>'報告書（事業主控）'!#REF!</f>
        <v>#REF!</v>
      </c>
      <c r="E256" s="104" t="e">
        <f>'報告書（事業主控）'!#REF!</f>
        <v>#REF!</v>
      </c>
      <c r="F256" s="104" t="e">
        <f>'報告書（事業主控）'!#REF!</f>
        <v>#REF!</v>
      </c>
      <c r="G256" s="104" t="str">
        <f>IF(ISERROR(VLOOKUP(E256,労務比率,'報告書（事業主控）'!#REF!,FALSE)),"",VLOOKUP(E256,労務比率,'報告書（事業主控）'!#REF!,FALSE))</f>
        <v/>
      </c>
      <c r="H256" s="104" t="str">
        <f>IF(ISERROR(VLOOKUP(E256,労務比率,'報告書（事業主控）'!#REF!+1,FALSE)),"",VLOOKUP(E256,労務比率,'報告書（事業主控）'!#REF!+1,FALSE))</f>
        <v/>
      </c>
      <c r="I256" s="104" t="e">
        <f>'報告書（事業主控）'!#REF!</f>
        <v>#REF!</v>
      </c>
      <c r="J256" s="104" t="e">
        <f>'報告書（事業主控）'!#REF!</f>
        <v>#REF!</v>
      </c>
      <c r="K256" s="104" t="e">
        <f>'報告書（事業主控）'!#REF!</f>
        <v>#REF!</v>
      </c>
      <c r="L256" s="104">
        <f t="shared" si="32"/>
        <v>0</v>
      </c>
      <c r="M256" s="104">
        <f t="shared" si="34"/>
        <v>0</v>
      </c>
      <c r="N256" s="104" t="e">
        <f t="shared" si="33"/>
        <v>#REF!</v>
      </c>
      <c r="O256" s="104" t="e">
        <f t="shared" si="31"/>
        <v>#REF!</v>
      </c>
      <c r="R256" s="104" t="e">
        <f>IF(AND(J256=0,C256&gt;=設定シート!E$85,C256&lt;=設定シート!G$85),1,0)</f>
        <v>#REF!</v>
      </c>
    </row>
    <row r="257" spans="1:18" ht="15" customHeight="1">
      <c r="B257" s="104">
        <v>5</v>
      </c>
      <c r="C257" s="104" t="e">
        <f>'報告書（事業主控）'!#REF!</f>
        <v>#REF!</v>
      </c>
      <c r="E257" s="104" t="e">
        <f>'報告書（事業主控）'!#REF!</f>
        <v>#REF!</v>
      </c>
      <c r="F257" s="104" t="e">
        <f>'報告書（事業主控）'!#REF!</f>
        <v>#REF!</v>
      </c>
      <c r="G257" s="104" t="str">
        <f>IF(ISERROR(VLOOKUP(E257,労務比率,'報告書（事業主控）'!#REF!,FALSE)),"",VLOOKUP(E257,労務比率,'報告書（事業主控）'!#REF!,FALSE))</f>
        <v/>
      </c>
      <c r="H257" s="104" t="str">
        <f>IF(ISERROR(VLOOKUP(E257,労務比率,'報告書（事業主控）'!#REF!+1,FALSE)),"",VLOOKUP(E257,労務比率,'報告書（事業主控）'!#REF!+1,FALSE))</f>
        <v/>
      </c>
      <c r="I257" s="104" t="e">
        <f>'報告書（事業主控）'!#REF!</f>
        <v>#REF!</v>
      </c>
      <c r="J257" s="104" t="e">
        <f>'報告書（事業主控）'!#REF!</f>
        <v>#REF!</v>
      </c>
      <c r="K257" s="104" t="e">
        <f>'報告書（事業主控）'!#REF!</f>
        <v>#REF!</v>
      </c>
      <c r="L257" s="104">
        <f t="shared" si="32"/>
        <v>0</v>
      </c>
      <c r="M257" s="104">
        <f t="shared" si="34"/>
        <v>0</v>
      </c>
      <c r="N257" s="104" t="e">
        <f t="shared" si="33"/>
        <v>#REF!</v>
      </c>
      <c r="O257" s="104" t="e">
        <f t="shared" si="31"/>
        <v>#REF!</v>
      </c>
      <c r="R257" s="104" t="e">
        <f>IF(AND(J257=0,C257&gt;=設定シート!E$85,C257&lt;=設定シート!G$85),1,0)</f>
        <v>#REF!</v>
      </c>
    </row>
    <row r="258" spans="1:18" ht="15" customHeight="1">
      <c r="B258" s="104">
        <v>6</v>
      </c>
      <c r="C258" s="104" t="e">
        <f>'報告書（事業主控）'!#REF!</f>
        <v>#REF!</v>
      </c>
      <c r="E258" s="104" t="e">
        <f>'報告書（事業主控）'!#REF!</f>
        <v>#REF!</v>
      </c>
      <c r="F258" s="104" t="e">
        <f>'報告書（事業主控）'!#REF!</f>
        <v>#REF!</v>
      </c>
      <c r="G258" s="104" t="str">
        <f>IF(ISERROR(VLOOKUP(E258,労務比率,'報告書（事業主控）'!#REF!,FALSE)),"",VLOOKUP(E258,労務比率,'報告書（事業主控）'!#REF!,FALSE))</f>
        <v/>
      </c>
      <c r="H258" s="104" t="str">
        <f>IF(ISERROR(VLOOKUP(E258,労務比率,'報告書（事業主控）'!#REF!+1,FALSE)),"",VLOOKUP(E258,労務比率,'報告書（事業主控）'!#REF!+1,FALSE))</f>
        <v/>
      </c>
      <c r="I258" s="104" t="e">
        <f>'報告書（事業主控）'!#REF!</f>
        <v>#REF!</v>
      </c>
      <c r="J258" s="104" t="e">
        <f>'報告書（事業主控）'!#REF!</f>
        <v>#REF!</v>
      </c>
      <c r="K258" s="104" t="e">
        <f>'報告書（事業主控）'!#REF!</f>
        <v>#REF!</v>
      </c>
      <c r="L258" s="104">
        <f t="shared" si="32"/>
        <v>0</v>
      </c>
      <c r="M258" s="104">
        <f t="shared" si="34"/>
        <v>0</v>
      </c>
      <c r="N258" s="104" t="e">
        <f t="shared" si="33"/>
        <v>#REF!</v>
      </c>
      <c r="O258" s="104" t="e">
        <f t="shared" si="31"/>
        <v>#REF!</v>
      </c>
      <c r="R258" s="104" t="e">
        <f>IF(AND(J258=0,C258&gt;=設定シート!E$85,C258&lt;=設定シート!G$85),1,0)</f>
        <v>#REF!</v>
      </c>
    </row>
    <row r="259" spans="1:18" ht="15" customHeight="1">
      <c r="B259" s="104">
        <v>7</v>
      </c>
      <c r="C259" s="104" t="e">
        <f>'報告書（事業主控）'!#REF!</f>
        <v>#REF!</v>
      </c>
      <c r="E259" s="104" t="e">
        <f>'報告書（事業主控）'!#REF!</f>
        <v>#REF!</v>
      </c>
      <c r="F259" s="104" t="e">
        <f>'報告書（事業主控）'!#REF!</f>
        <v>#REF!</v>
      </c>
      <c r="G259" s="104" t="str">
        <f>IF(ISERROR(VLOOKUP(E259,労務比率,'報告書（事業主控）'!#REF!,FALSE)),"",VLOOKUP(E259,労務比率,'報告書（事業主控）'!#REF!,FALSE))</f>
        <v/>
      </c>
      <c r="H259" s="104" t="str">
        <f>IF(ISERROR(VLOOKUP(E259,労務比率,'報告書（事業主控）'!#REF!+1,FALSE)),"",VLOOKUP(E259,労務比率,'報告書（事業主控）'!#REF!+1,FALSE))</f>
        <v/>
      </c>
      <c r="I259" s="104" t="e">
        <f>'報告書（事業主控）'!#REF!</f>
        <v>#REF!</v>
      </c>
      <c r="J259" s="104" t="e">
        <f>'報告書（事業主控）'!#REF!</f>
        <v>#REF!</v>
      </c>
      <c r="K259" s="104" t="e">
        <f>'報告書（事業主控）'!#REF!</f>
        <v>#REF!</v>
      </c>
      <c r="L259" s="104">
        <f t="shared" si="32"/>
        <v>0</v>
      </c>
      <c r="M259" s="104">
        <f t="shared" si="34"/>
        <v>0</v>
      </c>
      <c r="N259" s="104" t="e">
        <f t="shared" si="33"/>
        <v>#REF!</v>
      </c>
      <c r="O259" s="104" t="e">
        <f t="shared" si="31"/>
        <v>#REF!</v>
      </c>
      <c r="R259" s="104" t="e">
        <f>IF(AND(J259=0,C259&gt;=設定シート!E$85,C259&lt;=設定シート!G$85),1,0)</f>
        <v>#REF!</v>
      </c>
    </row>
    <row r="260" spans="1:18" ht="15" customHeight="1">
      <c r="B260" s="104">
        <v>8</v>
      </c>
      <c r="C260" s="104" t="e">
        <f>'報告書（事業主控）'!#REF!</f>
        <v>#REF!</v>
      </c>
      <c r="E260" s="104" t="e">
        <f>'報告書（事業主控）'!#REF!</f>
        <v>#REF!</v>
      </c>
      <c r="F260" s="104" t="e">
        <f>'報告書（事業主控）'!#REF!</f>
        <v>#REF!</v>
      </c>
      <c r="G260" s="104" t="str">
        <f>IF(ISERROR(VLOOKUP(E260,労務比率,'報告書（事業主控）'!#REF!,FALSE)),"",VLOOKUP(E260,労務比率,'報告書（事業主控）'!#REF!,FALSE))</f>
        <v/>
      </c>
      <c r="H260" s="104" t="str">
        <f>IF(ISERROR(VLOOKUP(E260,労務比率,'報告書（事業主控）'!#REF!+1,FALSE)),"",VLOOKUP(E260,労務比率,'報告書（事業主控）'!#REF!+1,FALSE))</f>
        <v/>
      </c>
      <c r="I260" s="104" t="e">
        <f>'報告書（事業主控）'!#REF!</f>
        <v>#REF!</v>
      </c>
      <c r="J260" s="104" t="e">
        <f>'報告書（事業主控）'!#REF!</f>
        <v>#REF!</v>
      </c>
      <c r="K260" s="104" t="e">
        <f>'報告書（事業主控）'!#REF!</f>
        <v>#REF!</v>
      </c>
      <c r="L260" s="104">
        <f t="shared" si="32"/>
        <v>0</v>
      </c>
      <c r="M260" s="104">
        <f t="shared" si="34"/>
        <v>0</v>
      </c>
      <c r="N260" s="104" t="e">
        <f t="shared" si="33"/>
        <v>#REF!</v>
      </c>
      <c r="O260" s="104" t="e">
        <f t="shared" si="31"/>
        <v>#REF!</v>
      </c>
      <c r="R260" s="104" t="e">
        <f>IF(AND(J260=0,C260&gt;=設定シート!E$85,C260&lt;=設定シート!G$85),1,0)</f>
        <v>#REF!</v>
      </c>
    </row>
    <row r="261" spans="1:18" ht="15" customHeight="1">
      <c r="B261" s="104">
        <v>9</v>
      </c>
      <c r="C261" s="104" t="e">
        <f>'報告書（事業主控）'!#REF!</f>
        <v>#REF!</v>
      </c>
      <c r="E261" s="104" t="e">
        <f>'報告書（事業主控）'!#REF!</f>
        <v>#REF!</v>
      </c>
      <c r="F261" s="104" t="e">
        <f>'報告書（事業主控）'!#REF!</f>
        <v>#REF!</v>
      </c>
      <c r="G261" s="104" t="str">
        <f>IF(ISERROR(VLOOKUP(E261,労務比率,'報告書（事業主控）'!#REF!,FALSE)),"",VLOOKUP(E261,労務比率,'報告書（事業主控）'!#REF!,FALSE))</f>
        <v/>
      </c>
      <c r="H261" s="104" t="str">
        <f>IF(ISERROR(VLOOKUP(E261,労務比率,'報告書（事業主控）'!#REF!+1,FALSE)),"",VLOOKUP(E261,労務比率,'報告書（事業主控）'!#REF!+1,FALSE))</f>
        <v/>
      </c>
      <c r="I261" s="104" t="e">
        <f>'報告書（事業主控）'!#REF!</f>
        <v>#REF!</v>
      </c>
      <c r="J261" s="104" t="e">
        <f>'報告書（事業主控）'!#REF!</f>
        <v>#REF!</v>
      </c>
      <c r="K261" s="104" t="e">
        <f>'報告書（事業主控）'!#REF!</f>
        <v>#REF!</v>
      </c>
      <c r="L261" s="104">
        <f t="shared" si="32"/>
        <v>0</v>
      </c>
      <c r="M261" s="104">
        <f t="shared" si="34"/>
        <v>0</v>
      </c>
      <c r="N261" s="104" t="e">
        <f t="shared" si="33"/>
        <v>#REF!</v>
      </c>
      <c r="O261" s="104" t="e">
        <f t="shared" si="31"/>
        <v>#REF!</v>
      </c>
      <c r="R261" s="104" t="e">
        <f>IF(AND(J261=0,C261&gt;=設定シート!E$85,C261&lt;=設定シート!G$85),1,0)</f>
        <v>#REF!</v>
      </c>
    </row>
    <row r="262" spans="1:18" ht="15" customHeight="1">
      <c r="A262" s="104">
        <v>25</v>
      </c>
      <c r="B262" s="104">
        <v>1</v>
      </c>
      <c r="C262" s="104" t="e">
        <f>'報告書（事業主控）'!#REF!</f>
        <v>#REF!</v>
      </c>
      <c r="E262" s="104" t="e">
        <f>'報告書（事業主控）'!#REF!</f>
        <v>#REF!</v>
      </c>
      <c r="F262" s="104" t="e">
        <f>'報告書（事業主控）'!#REF!</f>
        <v>#REF!</v>
      </c>
      <c r="G262" s="104" t="str">
        <f>IF(ISERROR(VLOOKUP(E262,労務比率,'報告書（事業主控）'!#REF!,FALSE)),"",VLOOKUP(E262,労務比率,'報告書（事業主控）'!#REF!,FALSE))</f>
        <v/>
      </c>
      <c r="H262" s="104" t="str">
        <f>IF(ISERROR(VLOOKUP(E262,労務比率,'報告書（事業主控）'!#REF!+1,FALSE)),"",VLOOKUP(E262,労務比率,'報告書（事業主控）'!#REF!+1,FALSE))</f>
        <v/>
      </c>
      <c r="I262" s="104" t="e">
        <f>'報告書（事業主控）'!#REF!</f>
        <v>#REF!</v>
      </c>
      <c r="J262" s="104" t="e">
        <f>'報告書（事業主控）'!#REF!</f>
        <v>#REF!</v>
      </c>
      <c r="K262" s="104" t="e">
        <f>'報告書（事業主控）'!#REF!</f>
        <v>#REF!</v>
      </c>
      <c r="L262" s="104">
        <f t="shared" si="32"/>
        <v>0</v>
      </c>
      <c r="M262" s="104">
        <f t="shared" si="34"/>
        <v>0</v>
      </c>
      <c r="N262" s="104" t="e">
        <f t="shared" si="33"/>
        <v>#REF!</v>
      </c>
      <c r="O262" s="104" t="e">
        <f t="shared" si="31"/>
        <v>#REF!</v>
      </c>
      <c r="P262" s="104">
        <f>INT(SUMIF(O262:O270,0,I262:I270)*105/108)</f>
        <v>0</v>
      </c>
      <c r="Q262" s="104">
        <f>INT(P262*IF(COUNTIF(R262:R270,1)=0,0,SUMIF(R262:R270,1,G262:G270)/COUNTIF(R262:R270,1))/100)</f>
        <v>0</v>
      </c>
      <c r="R262" s="104" t="e">
        <f>IF(AND(J262=0,C262&gt;=設定シート!E$85,C262&lt;=設定シート!G$85),1,0)</f>
        <v>#REF!</v>
      </c>
    </row>
    <row r="263" spans="1:18" ht="15" customHeight="1">
      <c r="B263" s="104">
        <v>2</v>
      </c>
      <c r="C263" s="104" t="e">
        <f>'報告書（事業主控）'!#REF!</f>
        <v>#REF!</v>
      </c>
      <c r="E263" s="104" t="e">
        <f>'報告書（事業主控）'!#REF!</f>
        <v>#REF!</v>
      </c>
      <c r="F263" s="104" t="e">
        <f>'報告書（事業主控）'!#REF!</f>
        <v>#REF!</v>
      </c>
      <c r="G263" s="104" t="str">
        <f>IF(ISERROR(VLOOKUP(E263,労務比率,'報告書（事業主控）'!#REF!,FALSE)),"",VLOOKUP(E263,労務比率,'報告書（事業主控）'!#REF!,FALSE))</f>
        <v/>
      </c>
      <c r="H263" s="104" t="str">
        <f>IF(ISERROR(VLOOKUP(E263,労務比率,'報告書（事業主控）'!#REF!+1,FALSE)),"",VLOOKUP(E263,労務比率,'報告書（事業主控）'!#REF!+1,FALSE))</f>
        <v/>
      </c>
      <c r="I263" s="104" t="e">
        <f>'報告書（事業主控）'!#REF!</f>
        <v>#REF!</v>
      </c>
      <c r="J263" s="104" t="e">
        <f>'報告書（事業主控）'!#REF!</f>
        <v>#REF!</v>
      </c>
      <c r="K263" s="104" t="e">
        <f>'報告書（事業主控）'!#REF!</f>
        <v>#REF!</v>
      </c>
      <c r="L263" s="104">
        <f t="shared" si="32"/>
        <v>0</v>
      </c>
      <c r="M263" s="104">
        <f t="shared" si="34"/>
        <v>0</v>
      </c>
      <c r="N263" s="104" t="e">
        <f t="shared" si="33"/>
        <v>#REF!</v>
      </c>
      <c r="O263" s="104" t="e">
        <f t="shared" si="31"/>
        <v>#REF!</v>
      </c>
      <c r="R263" s="104" t="e">
        <f>IF(AND(J263=0,C263&gt;=設定シート!E$85,C263&lt;=設定シート!G$85),1,0)</f>
        <v>#REF!</v>
      </c>
    </row>
    <row r="264" spans="1:18" ht="15" customHeight="1">
      <c r="B264" s="104">
        <v>3</v>
      </c>
      <c r="C264" s="104" t="e">
        <f>'報告書（事業主控）'!#REF!</f>
        <v>#REF!</v>
      </c>
      <c r="E264" s="104" t="e">
        <f>'報告書（事業主控）'!#REF!</f>
        <v>#REF!</v>
      </c>
      <c r="F264" s="104" t="e">
        <f>'報告書（事業主控）'!#REF!</f>
        <v>#REF!</v>
      </c>
      <c r="G264" s="104" t="str">
        <f>IF(ISERROR(VLOOKUP(E264,労務比率,'報告書（事業主控）'!#REF!,FALSE)),"",VLOOKUP(E264,労務比率,'報告書（事業主控）'!#REF!,FALSE))</f>
        <v/>
      </c>
      <c r="H264" s="104" t="str">
        <f>IF(ISERROR(VLOOKUP(E264,労務比率,'報告書（事業主控）'!#REF!+1,FALSE)),"",VLOOKUP(E264,労務比率,'報告書（事業主控）'!#REF!+1,FALSE))</f>
        <v/>
      </c>
      <c r="I264" s="104" t="e">
        <f>'報告書（事業主控）'!#REF!</f>
        <v>#REF!</v>
      </c>
      <c r="J264" s="104" t="e">
        <f>'報告書（事業主控）'!#REF!</f>
        <v>#REF!</v>
      </c>
      <c r="K264" s="104" t="e">
        <f>'報告書（事業主控）'!#REF!</f>
        <v>#REF!</v>
      </c>
      <c r="L264" s="104">
        <f t="shared" si="32"/>
        <v>0</v>
      </c>
      <c r="M264" s="104">
        <f t="shared" si="34"/>
        <v>0</v>
      </c>
      <c r="N264" s="104" t="e">
        <f t="shared" si="33"/>
        <v>#REF!</v>
      </c>
      <c r="O264" s="104" t="e">
        <f t="shared" si="31"/>
        <v>#REF!</v>
      </c>
      <c r="R264" s="104" t="e">
        <f>IF(AND(J264=0,C264&gt;=設定シート!E$85,C264&lt;=設定シート!G$85),1,0)</f>
        <v>#REF!</v>
      </c>
    </row>
    <row r="265" spans="1:18" ht="15" customHeight="1">
      <c r="B265" s="104">
        <v>4</v>
      </c>
      <c r="C265" s="104" t="e">
        <f>'報告書（事業主控）'!#REF!</f>
        <v>#REF!</v>
      </c>
      <c r="E265" s="104" t="e">
        <f>'報告書（事業主控）'!#REF!</f>
        <v>#REF!</v>
      </c>
      <c r="F265" s="104" t="e">
        <f>'報告書（事業主控）'!#REF!</f>
        <v>#REF!</v>
      </c>
      <c r="G265" s="104" t="str">
        <f>IF(ISERROR(VLOOKUP(E265,労務比率,'報告書（事業主控）'!#REF!,FALSE)),"",VLOOKUP(E265,労務比率,'報告書（事業主控）'!#REF!,FALSE))</f>
        <v/>
      </c>
      <c r="H265" s="104" t="str">
        <f>IF(ISERROR(VLOOKUP(E265,労務比率,'報告書（事業主控）'!#REF!+1,FALSE)),"",VLOOKUP(E265,労務比率,'報告書（事業主控）'!#REF!+1,FALSE))</f>
        <v/>
      </c>
      <c r="I265" s="104" t="e">
        <f>'報告書（事業主控）'!#REF!</f>
        <v>#REF!</v>
      </c>
      <c r="J265" s="104" t="e">
        <f>'報告書（事業主控）'!#REF!</f>
        <v>#REF!</v>
      </c>
      <c r="K265" s="104" t="e">
        <f>'報告書（事業主控）'!#REF!</f>
        <v>#REF!</v>
      </c>
      <c r="L265" s="104">
        <f t="shared" si="32"/>
        <v>0</v>
      </c>
      <c r="M265" s="104">
        <f t="shared" si="34"/>
        <v>0</v>
      </c>
      <c r="N265" s="104" t="e">
        <f t="shared" si="33"/>
        <v>#REF!</v>
      </c>
      <c r="O265" s="104" t="e">
        <f t="shared" si="31"/>
        <v>#REF!</v>
      </c>
      <c r="R265" s="104" t="e">
        <f>IF(AND(J265=0,C265&gt;=設定シート!E$85,C265&lt;=設定シート!G$85),1,0)</f>
        <v>#REF!</v>
      </c>
    </row>
    <row r="266" spans="1:18" ht="15" customHeight="1">
      <c r="B266" s="104">
        <v>5</v>
      </c>
      <c r="C266" s="104" t="e">
        <f>'報告書（事業主控）'!#REF!</f>
        <v>#REF!</v>
      </c>
      <c r="E266" s="104" t="e">
        <f>'報告書（事業主控）'!#REF!</f>
        <v>#REF!</v>
      </c>
      <c r="F266" s="104" t="e">
        <f>'報告書（事業主控）'!#REF!</f>
        <v>#REF!</v>
      </c>
      <c r="G266" s="104" t="str">
        <f>IF(ISERROR(VLOOKUP(E266,労務比率,'報告書（事業主控）'!#REF!,FALSE)),"",VLOOKUP(E266,労務比率,'報告書（事業主控）'!#REF!,FALSE))</f>
        <v/>
      </c>
      <c r="H266" s="104" t="str">
        <f>IF(ISERROR(VLOOKUP(E266,労務比率,'報告書（事業主控）'!#REF!+1,FALSE)),"",VLOOKUP(E266,労務比率,'報告書（事業主控）'!#REF!+1,FALSE))</f>
        <v/>
      </c>
      <c r="I266" s="104" t="e">
        <f>'報告書（事業主控）'!#REF!</f>
        <v>#REF!</v>
      </c>
      <c r="J266" s="104" t="e">
        <f>'報告書（事業主控）'!#REF!</f>
        <v>#REF!</v>
      </c>
      <c r="K266" s="104" t="e">
        <f>'報告書（事業主控）'!#REF!</f>
        <v>#REF!</v>
      </c>
      <c r="L266" s="104">
        <f t="shared" si="32"/>
        <v>0</v>
      </c>
      <c r="M266" s="104">
        <f t="shared" si="34"/>
        <v>0</v>
      </c>
      <c r="N266" s="104" t="e">
        <f t="shared" si="33"/>
        <v>#REF!</v>
      </c>
      <c r="O266" s="104" t="e">
        <f t="shared" si="31"/>
        <v>#REF!</v>
      </c>
      <c r="R266" s="104" t="e">
        <f>IF(AND(J266=0,C266&gt;=設定シート!E$85,C266&lt;=設定シート!G$85),1,0)</f>
        <v>#REF!</v>
      </c>
    </row>
    <row r="267" spans="1:18" ht="15" customHeight="1">
      <c r="B267" s="104">
        <v>6</v>
      </c>
      <c r="C267" s="104" t="e">
        <f>'報告書（事業主控）'!#REF!</f>
        <v>#REF!</v>
      </c>
      <c r="E267" s="104" t="e">
        <f>'報告書（事業主控）'!#REF!</f>
        <v>#REF!</v>
      </c>
      <c r="F267" s="104" t="e">
        <f>'報告書（事業主控）'!#REF!</f>
        <v>#REF!</v>
      </c>
      <c r="G267" s="104" t="str">
        <f>IF(ISERROR(VLOOKUP(E267,労務比率,'報告書（事業主控）'!#REF!,FALSE)),"",VLOOKUP(E267,労務比率,'報告書（事業主控）'!#REF!,FALSE))</f>
        <v/>
      </c>
      <c r="H267" s="104" t="str">
        <f>IF(ISERROR(VLOOKUP(E267,労務比率,'報告書（事業主控）'!#REF!+1,FALSE)),"",VLOOKUP(E267,労務比率,'報告書（事業主控）'!#REF!+1,FALSE))</f>
        <v/>
      </c>
      <c r="I267" s="104" t="e">
        <f>'報告書（事業主控）'!#REF!</f>
        <v>#REF!</v>
      </c>
      <c r="J267" s="104" t="e">
        <f>'報告書（事業主控）'!#REF!</f>
        <v>#REF!</v>
      </c>
      <c r="K267" s="104" t="e">
        <f>'報告書（事業主控）'!#REF!</f>
        <v>#REF!</v>
      </c>
      <c r="L267" s="104">
        <f t="shared" si="32"/>
        <v>0</v>
      </c>
      <c r="M267" s="104">
        <f t="shared" si="34"/>
        <v>0</v>
      </c>
      <c r="N267" s="104" t="e">
        <f t="shared" si="33"/>
        <v>#REF!</v>
      </c>
      <c r="O267" s="104" t="e">
        <f t="shared" si="31"/>
        <v>#REF!</v>
      </c>
      <c r="R267" s="104" t="e">
        <f>IF(AND(J267=0,C267&gt;=設定シート!E$85,C267&lt;=設定シート!G$85),1,0)</f>
        <v>#REF!</v>
      </c>
    </row>
    <row r="268" spans="1:18" ht="15" customHeight="1">
      <c r="B268" s="104">
        <v>7</v>
      </c>
      <c r="C268" s="104" t="e">
        <f>'報告書（事業主控）'!#REF!</f>
        <v>#REF!</v>
      </c>
      <c r="E268" s="104" t="e">
        <f>'報告書（事業主控）'!#REF!</f>
        <v>#REF!</v>
      </c>
      <c r="F268" s="104" t="e">
        <f>'報告書（事業主控）'!#REF!</f>
        <v>#REF!</v>
      </c>
      <c r="G268" s="104" t="str">
        <f>IF(ISERROR(VLOOKUP(E268,労務比率,'報告書（事業主控）'!#REF!,FALSE)),"",VLOOKUP(E268,労務比率,'報告書（事業主控）'!#REF!,FALSE))</f>
        <v/>
      </c>
      <c r="H268" s="104" t="str">
        <f>IF(ISERROR(VLOOKUP(E268,労務比率,'報告書（事業主控）'!#REF!+1,FALSE)),"",VLOOKUP(E268,労務比率,'報告書（事業主控）'!#REF!+1,FALSE))</f>
        <v/>
      </c>
      <c r="I268" s="104" t="e">
        <f>'報告書（事業主控）'!#REF!</f>
        <v>#REF!</v>
      </c>
      <c r="J268" s="104" t="e">
        <f>'報告書（事業主控）'!#REF!</f>
        <v>#REF!</v>
      </c>
      <c r="K268" s="104" t="e">
        <f>'報告書（事業主控）'!#REF!</f>
        <v>#REF!</v>
      </c>
      <c r="L268" s="104">
        <f t="shared" si="32"/>
        <v>0</v>
      </c>
      <c r="M268" s="104">
        <f t="shared" si="34"/>
        <v>0</v>
      </c>
      <c r="N268" s="104" t="e">
        <f t="shared" si="33"/>
        <v>#REF!</v>
      </c>
      <c r="O268" s="104" t="e">
        <f t="shared" si="31"/>
        <v>#REF!</v>
      </c>
      <c r="R268" s="104" t="e">
        <f>IF(AND(J268=0,C268&gt;=設定シート!E$85,C268&lt;=設定シート!G$85),1,0)</f>
        <v>#REF!</v>
      </c>
    </row>
    <row r="269" spans="1:18" ht="15" customHeight="1">
      <c r="B269" s="104">
        <v>8</v>
      </c>
      <c r="C269" s="104" t="e">
        <f>'報告書（事業主控）'!#REF!</f>
        <v>#REF!</v>
      </c>
      <c r="E269" s="104" t="e">
        <f>'報告書（事業主控）'!#REF!</f>
        <v>#REF!</v>
      </c>
      <c r="F269" s="104" t="e">
        <f>'報告書（事業主控）'!#REF!</f>
        <v>#REF!</v>
      </c>
      <c r="G269" s="104" t="str">
        <f>IF(ISERROR(VLOOKUP(E269,労務比率,'報告書（事業主控）'!#REF!,FALSE)),"",VLOOKUP(E269,労務比率,'報告書（事業主控）'!#REF!,FALSE))</f>
        <v/>
      </c>
      <c r="H269" s="104" t="str">
        <f>IF(ISERROR(VLOOKUP(E269,労務比率,'報告書（事業主控）'!#REF!+1,FALSE)),"",VLOOKUP(E269,労務比率,'報告書（事業主控）'!#REF!+1,FALSE))</f>
        <v/>
      </c>
      <c r="I269" s="104" t="e">
        <f>'報告書（事業主控）'!#REF!</f>
        <v>#REF!</v>
      </c>
      <c r="J269" s="104" t="e">
        <f>'報告書（事業主控）'!#REF!</f>
        <v>#REF!</v>
      </c>
      <c r="K269" s="104" t="e">
        <f>'報告書（事業主控）'!#REF!</f>
        <v>#REF!</v>
      </c>
      <c r="L269" s="104">
        <f t="shared" si="32"/>
        <v>0</v>
      </c>
      <c r="M269" s="104">
        <f t="shared" si="34"/>
        <v>0</v>
      </c>
      <c r="N269" s="104" t="e">
        <f t="shared" si="33"/>
        <v>#REF!</v>
      </c>
      <c r="O269" s="104" t="e">
        <f t="shared" si="31"/>
        <v>#REF!</v>
      </c>
      <c r="R269" s="104" t="e">
        <f>IF(AND(J269=0,C269&gt;=設定シート!E$85,C269&lt;=設定シート!G$85),1,0)</f>
        <v>#REF!</v>
      </c>
    </row>
    <row r="270" spans="1:18" ht="15" customHeight="1">
      <c r="B270" s="104">
        <v>9</v>
      </c>
      <c r="C270" s="104" t="e">
        <f>'報告書（事業主控）'!#REF!</f>
        <v>#REF!</v>
      </c>
      <c r="E270" s="104" t="e">
        <f>'報告書（事業主控）'!#REF!</f>
        <v>#REF!</v>
      </c>
      <c r="F270" s="104" t="e">
        <f>'報告書（事業主控）'!#REF!</f>
        <v>#REF!</v>
      </c>
      <c r="G270" s="104" t="str">
        <f>IF(ISERROR(VLOOKUP(E270,労務比率,'報告書（事業主控）'!#REF!,FALSE)),"",VLOOKUP(E270,労務比率,'報告書（事業主控）'!#REF!,FALSE))</f>
        <v/>
      </c>
      <c r="H270" s="104" t="str">
        <f>IF(ISERROR(VLOOKUP(E270,労務比率,'報告書（事業主控）'!#REF!+1,FALSE)),"",VLOOKUP(E270,労務比率,'報告書（事業主控）'!#REF!+1,FALSE))</f>
        <v/>
      </c>
      <c r="I270" s="104" t="e">
        <f>'報告書（事業主控）'!#REF!</f>
        <v>#REF!</v>
      </c>
      <c r="J270" s="104" t="e">
        <f>'報告書（事業主控）'!#REF!</f>
        <v>#REF!</v>
      </c>
      <c r="K270" s="104" t="e">
        <f>'報告書（事業主控）'!#REF!</f>
        <v>#REF!</v>
      </c>
      <c r="L270" s="104">
        <f t="shared" si="32"/>
        <v>0</v>
      </c>
      <c r="M270" s="104">
        <f t="shared" si="34"/>
        <v>0</v>
      </c>
      <c r="N270" s="104" t="e">
        <f t="shared" si="33"/>
        <v>#REF!</v>
      </c>
      <c r="O270" s="104" t="e">
        <f t="shared" si="31"/>
        <v>#REF!</v>
      </c>
      <c r="R270" s="104" t="e">
        <f>IF(AND(J270=0,C270&gt;=設定シート!E$85,C270&lt;=設定シート!G$85),1,0)</f>
        <v>#REF!</v>
      </c>
    </row>
    <row r="271" spans="1:18" ht="15" customHeight="1">
      <c r="A271" s="104">
        <v>26</v>
      </c>
      <c r="B271" s="104">
        <v>1</v>
      </c>
      <c r="C271" s="104" t="e">
        <f>'報告書（事業主控）'!#REF!</f>
        <v>#REF!</v>
      </c>
      <c r="E271" s="104" t="e">
        <f>'報告書（事業主控）'!#REF!</f>
        <v>#REF!</v>
      </c>
      <c r="F271" s="104" t="e">
        <f>'報告書（事業主控）'!#REF!</f>
        <v>#REF!</v>
      </c>
      <c r="G271" s="104" t="str">
        <f>IF(ISERROR(VLOOKUP(E271,労務比率,'報告書（事業主控）'!#REF!,FALSE)),"",VLOOKUP(E271,労務比率,'報告書（事業主控）'!#REF!,FALSE))</f>
        <v/>
      </c>
      <c r="H271" s="104" t="str">
        <f>IF(ISERROR(VLOOKUP(E271,労務比率,'報告書（事業主控）'!#REF!+1,FALSE)),"",VLOOKUP(E271,労務比率,'報告書（事業主控）'!#REF!+1,FALSE))</f>
        <v/>
      </c>
      <c r="I271" s="104" t="e">
        <f>'報告書（事業主控）'!#REF!</f>
        <v>#REF!</v>
      </c>
      <c r="J271" s="104" t="e">
        <f>'報告書（事業主控）'!#REF!</f>
        <v>#REF!</v>
      </c>
      <c r="K271" s="104" t="e">
        <f>'報告書（事業主控）'!#REF!</f>
        <v>#REF!</v>
      </c>
      <c r="L271" s="104">
        <f t="shared" si="32"/>
        <v>0</v>
      </c>
      <c r="M271" s="104">
        <f t="shared" si="34"/>
        <v>0</v>
      </c>
      <c r="N271" s="104" t="e">
        <f t="shared" si="33"/>
        <v>#REF!</v>
      </c>
      <c r="O271" s="104" t="e">
        <f t="shared" si="31"/>
        <v>#REF!</v>
      </c>
      <c r="P271" s="104">
        <f>INT(SUMIF(O271:O279,0,I271:I279)*105/108)</f>
        <v>0</v>
      </c>
      <c r="Q271" s="104">
        <f>INT(P271*IF(COUNTIF(R271:R279,1)=0,0,SUMIF(R271:R279,1,G271:G279)/COUNTIF(R271:R279,1))/100)</f>
        <v>0</v>
      </c>
      <c r="R271" s="104" t="e">
        <f>IF(AND(J271=0,C271&gt;=設定シート!E$85,C271&lt;=設定シート!G$85),1,0)</f>
        <v>#REF!</v>
      </c>
    </row>
    <row r="272" spans="1:18" ht="15" customHeight="1">
      <c r="B272" s="104">
        <v>2</v>
      </c>
      <c r="C272" s="104" t="e">
        <f>'報告書（事業主控）'!#REF!</f>
        <v>#REF!</v>
      </c>
      <c r="E272" s="104" t="e">
        <f>'報告書（事業主控）'!#REF!</f>
        <v>#REF!</v>
      </c>
      <c r="F272" s="104" t="e">
        <f>'報告書（事業主控）'!#REF!</f>
        <v>#REF!</v>
      </c>
      <c r="G272" s="104" t="str">
        <f>IF(ISERROR(VLOOKUP(E272,労務比率,'報告書（事業主控）'!#REF!,FALSE)),"",VLOOKUP(E272,労務比率,'報告書（事業主控）'!#REF!,FALSE))</f>
        <v/>
      </c>
      <c r="H272" s="104" t="str">
        <f>IF(ISERROR(VLOOKUP(E272,労務比率,'報告書（事業主控）'!#REF!+1,FALSE)),"",VLOOKUP(E272,労務比率,'報告書（事業主控）'!#REF!+1,FALSE))</f>
        <v/>
      </c>
      <c r="I272" s="104" t="e">
        <f>'報告書（事業主控）'!#REF!</f>
        <v>#REF!</v>
      </c>
      <c r="J272" s="104" t="e">
        <f>'報告書（事業主控）'!#REF!</f>
        <v>#REF!</v>
      </c>
      <c r="K272" s="104" t="e">
        <f>'報告書（事業主控）'!#REF!</f>
        <v>#REF!</v>
      </c>
      <c r="L272" s="104">
        <f t="shared" si="32"/>
        <v>0</v>
      </c>
      <c r="M272" s="104">
        <f t="shared" si="34"/>
        <v>0</v>
      </c>
      <c r="N272" s="104" t="e">
        <f t="shared" si="33"/>
        <v>#REF!</v>
      </c>
      <c r="O272" s="104" t="e">
        <f t="shared" si="31"/>
        <v>#REF!</v>
      </c>
      <c r="R272" s="104" t="e">
        <f>IF(AND(J272=0,C272&gt;=設定シート!E$85,C272&lt;=設定シート!G$85),1,0)</f>
        <v>#REF!</v>
      </c>
    </row>
    <row r="273" spans="1:18" ht="15" customHeight="1">
      <c r="B273" s="104">
        <v>3</v>
      </c>
      <c r="C273" s="104" t="e">
        <f>'報告書（事業主控）'!#REF!</f>
        <v>#REF!</v>
      </c>
      <c r="E273" s="104" t="e">
        <f>'報告書（事業主控）'!#REF!</f>
        <v>#REF!</v>
      </c>
      <c r="F273" s="104" t="e">
        <f>'報告書（事業主控）'!#REF!</f>
        <v>#REF!</v>
      </c>
      <c r="G273" s="104" t="str">
        <f>IF(ISERROR(VLOOKUP(E273,労務比率,'報告書（事業主控）'!#REF!,FALSE)),"",VLOOKUP(E273,労務比率,'報告書（事業主控）'!#REF!,FALSE))</f>
        <v/>
      </c>
      <c r="H273" s="104" t="str">
        <f>IF(ISERROR(VLOOKUP(E273,労務比率,'報告書（事業主控）'!#REF!+1,FALSE)),"",VLOOKUP(E273,労務比率,'報告書（事業主控）'!#REF!+1,FALSE))</f>
        <v/>
      </c>
      <c r="I273" s="104" t="e">
        <f>'報告書（事業主控）'!#REF!</f>
        <v>#REF!</v>
      </c>
      <c r="J273" s="104" t="e">
        <f>'報告書（事業主控）'!#REF!</f>
        <v>#REF!</v>
      </c>
      <c r="K273" s="104" t="e">
        <f>'報告書（事業主控）'!#REF!</f>
        <v>#REF!</v>
      </c>
      <c r="L273" s="104">
        <f t="shared" si="32"/>
        <v>0</v>
      </c>
      <c r="M273" s="104">
        <f t="shared" si="34"/>
        <v>0</v>
      </c>
      <c r="N273" s="104" t="e">
        <f t="shared" si="33"/>
        <v>#REF!</v>
      </c>
      <c r="O273" s="104" t="e">
        <f t="shared" si="31"/>
        <v>#REF!</v>
      </c>
      <c r="R273" s="104" t="e">
        <f>IF(AND(J273=0,C273&gt;=設定シート!E$85,C273&lt;=設定シート!G$85),1,0)</f>
        <v>#REF!</v>
      </c>
    </row>
    <row r="274" spans="1:18" ht="15" customHeight="1">
      <c r="B274" s="104">
        <v>4</v>
      </c>
      <c r="C274" s="104" t="e">
        <f>'報告書（事業主控）'!#REF!</f>
        <v>#REF!</v>
      </c>
      <c r="E274" s="104" t="e">
        <f>'報告書（事業主控）'!#REF!</f>
        <v>#REF!</v>
      </c>
      <c r="F274" s="104" t="e">
        <f>'報告書（事業主控）'!#REF!</f>
        <v>#REF!</v>
      </c>
      <c r="G274" s="104" t="str">
        <f>IF(ISERROR(VLOOKUP(E274,労務比率,'報告書（事業主控）'!#REF!,FALSE)),"",VLOOKUP(E274,労務比率,'報告書（事業主控）'!#REF!,FALSE))</f>
        <v/>
      </c>
      <c r="H274" s="104" t="str">
        <f>IF(ISERROR(VLOOKUP(E274,労務比率,'報告書（事業主控）'!#REF!+1,FALSE)),"",VLOOKUP(E274,労務比率,'報告書（事業主控）'!#REF!+1,FALSE))</f>
        <v/>
      </c>
      <c r="I274" s="104" t="e">
        <f>'報告書（事業主控）'!#REF!</f>
        <v>#REF!</v>
      </c>
      <c r="J274" s="104" t="e">
        <f>'報告書（事業主控）'!#REF!</f>
        <v>#REF!</v>
      </c>
      <c r="K274" s="104" t="e">
        <f>'報告書（事業主控）'!#REF!</f>
        <v>#REF!</v>
      </c>
      <c r="L274" s="104">
        <f t="shared" si="32"/>
        <v>0</v>
      </c>
      <c r="M274" s="104">
        <f t="shared" si="34"/>
        <v>0</v>
      </c>
      <c r="N274" s="104" t="e">
        <f t="shared" si="33"/>
        <v>#REF!</v>
      </c>
      <c r="O274" s="104" t="e">
        <f t="shared" si="31"/>
        <v>#REF!</v>
      </c>
      <c r="R274" s="104" t="e">
        <f>IF(AND(J274=0,C274&gt;=設定シート!E$85,C274&lt;=設定シート!G$85),1,0)</f>
        <v>#REF!</v>
      </c>
    </row>
    <row r="275" spans="1:18" ht="15" customHeight="1">
      <c r="B275" s="104">
        <v>5</v>
      </c>
      <c r="C275" s="104" t="e">
        <f>'報告書（事業主控）'!#REF!</f>
        <v>#REF!</v>
      </c>
      <c r="E275" s="104" t="e">
        <f>'報告書（事業主控）'!#REF!</f>
        <v>#REF!</v>
      </c>
      <c r="F275" s="104" t="e">
        <f>'報告書（事業主控）'!#REF!</f>
        <v>#REF!</v>
      </c>
      <c r="G275" s="104" t="str">
        <f>IF(ISERROR(VLOOKUP(E275,労務比率,'報告書（事業主控）'!#REF!,FALSE)),"",VLOOKUP(E275,労務比率,'報告書（事業主控）'!#REF!,FALSE))</f>
        <v/>
      </c>
      <c r="H275" s="104" t="str">
        <f>IF(ISERROR(VLOOKUP(E275,労務比率,'報告書（事業主控）'!#REF!+1,FALSE)),"",VLOOKUP(E275,労務比率,'報告書（事業主控）'!#REF!+1,FALSE))</f>
        <v/>
      </c>
      <c r="I275" s="104" t="e">
        <f>'報告書（事業主控）'!#REF!</f>
        <v>#REF!</v>
      </c>
      <c r="J275" s="104" t="e">
        <f>'報告書（事業主控）'!#REF!</f>
        <v>#REF!</v>
      </c>
      <c r="K275" s="104" t="e">
        <f>'報告書（事業主控）'!#REF!</f>
        <v>#REF!</v>
      </c>
      <c r="L275" s="104">
        <f t="shared" si="32"/>
        <v>0</v>
      </c>
      <c r="M275" s="104">
        <f t="shared" si="34"/>
        <v>0</v>
      </c>
      <c r="N275" s="104" t="e">
        <f t="shared" si="33"/>
        <v>#REF!</v>
      </c>
      <c r="O275" s="104" t="e">
        <f t="shared" si="31"/>
        <v>#REF!</v>
      </c>
      <c r="R275" s="104" t="e">
        <f>IF(AND(J275=0,C275&gt;=設定シート!E$85,C275&lt;=設定シート!G$85),1,0)</f>
        <v>#REF!</v>
      </c>
    </row>
    <row r="276" spans="1:18" ht="15" customHeight="1">
      <c r="B276" s="104">
        <v>6</v>
      </c>
      <c r="C276" s="104" t="e">
        <f>'報告書（事業主控）'!#REF!</f>
        <v>#REF!</v>
      </c>
      <c r="E276" s="104" t="e">
        <f>'報告書（事業主控）'!#REF!</f>
        <v>#REF!</v>
      </c>
      <c r="F276" s="104" t="e">
        <f>'報告書（事業主控）'!#REF!</f>
        <v>#REF!</v>
      </c>
      <c r="G276" s="104" t="str">
        <f>IF(ISERROR(VLOOKUP(E276,労務比率,'報告書（事業主控）'!#REF!,FALSE)),"",VLOOKUP(E276,労務比率,'報告書（事業主控）'!#REF!,FALSE))</f>
        <v/>
      </c>
      <c r="H276" s="104" t="str">
        <f>IF(ISERROR(VLOOKUP(E276,労務比率,'報告書（事業主控）'!#REF!+1,FALSE)),"",VLOOKUP(E276,労務比率,'報告書（事業主控）'!#REF!+1,FALSE))</f>
        <v/>
      </c>
      <c r="I276" s="104" t="e">
        <f>'報告書（事業主控）'!#REF!</f>
        <v>#REF!</v>
      </c>
      <c r="J276" s="104" t="e">
        <f>'報告書（事業主控）'!#REF!</f>
        <v>#REF!</v>
      </c>
      <c r="K276" s="104" t="e">
        <f>'報告書（事業主控）'!#REF!</f>
        <v>#REF!</v>
      </c>
      <c r="L276" s="104">
        <f t="shared" si="32"/>
        <v>0</v>
      </c>
      <c r="M276" s="104">
        <f t="shared" si="34"/>
        <v>0</v>
      </c>
      <c r="N276" s="104" t="e">
        <f t="shared" si="33"/>
        <v>#REF!</v>
      </c>
      <c r="O276" s="104" t="e">
        <f t="shared" si="31"/>
        <v>#REF!</v>
      </c>
      <c r="R276" s="104" t="e">
        <f>IF(AND(J276=0,C276&gt;=設定シート!E$85,C276&lt;=設定シート!G$85),1,0)</f>
        <v>#REF!</v>
      </c>
    </row>
    <row r="277" spans="1:18" ht="15" customHeight="1">
      <c r="B277" s="104">
        <v>7</v>
      </c>
      <c r="C277" s="104" t="e">
        <f>'報告書（事業主控）'!#REF!</f>
        <v>#REF!</v>
      </c>
      <c r="E277" s="104" t="e">
        <f>'報告書（事業主控）'!#REF!</f>
        <v>#REF!</v>
      </c>
      <c r="F277" s="104" t="e">
        <f>'報告書（事業主控）'!#REF!</f>
        <v>#REF!</v>
      </c>
      <c r="G277" s="104" t="str">
        <f>IF(ISERROR(VLOOKUP(E277,労務比率,'報告書（事業主控）'!#REF!,FALSE)),"",VLOOKUP(E277,労務比率,'報告書（事業主控）'!#REF!,FALSE))</f>
        <v/>
      </c>
      <c r="H277" s="104" t="str">
        <f>IF(ISERROR(VLOOKUP(E277,労務比率,'報告書（事業主控）'!#REF!+1,FALSE)),"",VLOOKUP(E277,労務比率,'報告書（事業主控）'!#REF!+1,FALSE))</f>
        <v/>
      </c>
      <c r="I277" s="104" t="e">
        <f>'報告書（事業主控）'!#REF!</f>
        <v>#REF!</v>
      </c>
      <c r="J277" s="104" t="e">
        <f>'報告書（事業主控）'!#REF!</f>
        <v>#REF!</v>
      </c>
      <c r="K277" s="104" t="e">
        <f>'報告書（事業主控）'!#REF!</f>
        <v>#REF!</v>
      </c>
      <c r="L277" s="104">
        <f t="shared" si="32"/>
        <v>0</v>
      </c>
      <c r="M277" s="104">
        <f t="shared" si="34"/>
        <v>0</v>
      </c>
      <c r="N277" s="104" t="e">
        <f t="shared" si="33"/>
        <v>#REF!</v>
      </c>
      <c r="O277" s="104" t="e">
        <f t="shared" ref="O277:O315" si="35">IF(I277=N277,IF(ISERROR(ROUNDDOWN(I277*G277/100,0)+K277),0,ROUNDDOWN(I277*G277/100,0)+K277),0)</f>
        <v>#REF!</v>
      </c>
      <c r="R277" s="104" t="e">
        <f>IF(AND(J277=0,C277&gt;=設定シート!E$85,C277&lt;=設定シート!G$85),1,0)</f>
        <v>#REF!</v>
      </c>
    </row>
    <row r="278" spans="1:18" ht="15" customHeight="1">
      <c r="B278" s="104">
        <v>8</v>
      </c>
      <c r="C278" s="104" t="e">
        <f>'報告書（事業主控）'!#REF!</f>
        <v>#REF!</v>
      </c>
      <c r="E278" s="104" t="e">
        <f>'報告書（事業主控）'!#REF!</f>
        <v>#REF!</v>
      </c>
      <c r="F278" s="104" t="e">
        <f>'報告書（事業主控）'!#REF!</f>
        <v>#REF!</v>
      </c>
      <c r="G278" s="104" t="str">
        <f>IF(ISERROR(VLOOKUP(E278,労務比率,'報告書（事業主控）'!#REF!,FALSE)),"",VLOOKUP(E278,労務比率,'報告書（事業主控）'!#REF!,FALSE))</f>
        <v/>
      </c>
      <c r="H278" s="104" t="str">
        <f>IF(ISERROR(VLOOKUP(E278,労務比率,'報告書（事業主控）'!#REF!+1,FALSE)),"",VLOOKUP(E278,労務比率,'報告書（事業主控）'!#REF!+1,FALSE))</f>
        <v/>
      </c>
      <c r="I278" s="104" t="e">
        <f>'報告書（事業主控）'!#REF!</f>
        <v>#REF!</v>
      </c>
      <c r="J278" s="104" t="e">
        <f>'報告書（事業主控）'!#REF!</f>
        <v>#REF!</v>
      </c>
      <c r="K278" s="104" t="e">
        <f>'報告書（事業主控）'!#REF!</f>
        <v>#REF!</v>
      </c>
      <c r="L278" s="104">
        <f t="shared" si="32"/>
        <v>0</v>
      </c>
      <c r="M278" s="104">
        <f t="shared" si="34"/>
        <v>0</v>
      </c>
      <c r="N278" s="104" t="e">
        <f t="shared" si="33"/>
        <v>#REF!</v>
      </c>
      <c r="O278" s="104" t="e">
        <f t="shared" si="35"/>
        <v>#REF!</v>
      </c>
      <c r="R278" s="104" t="e">
        <f>IF(AND(J278=0,C278&gt;=設定シート!E$85,C278&lt;=設定シート!G$85),1,0)</f>
        <v>#REF!</v>
      </c>
    </row>
    <row r="279" spans="1:18" ht="15" customHeight="1">
      <c r="B279" s="104">
        <v>9</v>
      </c>
      <c r="C279" s="104" t="e">
        <f>'報告書（事業主控）'!#REF!</f>
        <v>#REF!</v>
      </c>
      <c r="E279" s="104" t="e">
        <f>'報告書（事業主控）'!#REF!</f>
        <v>#REF!</v>
      </c>
      <c r="F279" s="104" t="e">
        <f>'報告書（事業主控）'!#REF!</f>
        <v>#REF!</v>
      </c>
      <c r="G279" s="104" t="str">
        <f>IF(ISERROR(VLOOKUP(E279,労務比率,'報告書（事業主控）'!#REF!,FALSE)),"",VLOOKUP(E279,労務比率,'報告書（事業主控）'!#REF!,FALSE))</f>
        <v/>
      </c>
      <c r="H279" s="104" t="str">
        <f>IF(ISERROR(VLOOKUP(E279,労務比率,'報告書（事業主控）'!#REF!+1,FALSE)),"",VLOOKUP(E279,労務比率,'報告書（事業主控）'!#REF!+1,FALSE))</f>
        <v/>
      </c>
      <c r="I279" s="104" t="e">
        <f>'報告書（事業主控）'!#REF!</f>
        <v>#REF!</v>
      </c>
      <c r="J279" s="104" t="e">
        <f>'報告書（事業主控）'!#REF!</f>
        <v>#REF!</v>
      </c>
      <c r="K279" s="104" t="e">
        <f>'報告書（事業主控）'!#REF!</f>
        <v>#REF!</v>
      </c>
      <c r="L279" s="104">
        <f t="shared" si="32"/>
        <v>0</v>
      </c>
      <c r="M279" s="104">
        <f t="shared" si="34"/>
        <v>0</v>
      </c>
      <c r="N279" s="104" t="e">
        <f t="shared" si="33"/>
        <v>#REF!</v>
      </c>
      <c r="O279" s="104" t="e">
        <f t="shared" si="35"/>
        <v>#REF!</v>
      </c>
      <c r="R279" s="104" t="e">
        <f>IF(AND(J279=0,C279&gt;=設定シート!E$85,C279&lt;=設定シート!G$85),1,0)</f>
        <v>#REF!</v>
      </c>
    </row>
    <row r="280" spans="1:18" ht="15" customHeight="1">
      <c r="A280" s="104">
        <v>27</v>
      </c>
      <c r="B280" s="104">
        <v>1</v>
      </c>
      <c r="C280" s="104" t="e">
        <f>'報告書（事業主控）'!#REF!</f>
        <v>#REF!</v>
      </c>
      <c r="E280" s="104" t="e">
        <f>'報告書（事業主控）'!#REF!</f>
        <v>#REF!</v>
      </c>
      <c r="F280" s="104" t="e">
        <f>'報告書（事業主控）'!#REF!</f>
        <v>#REF!</v>
      </c>
      <c r="G280" s="104" t="str">
        <f>IF(ISERROR(VLOOKUP(E280,労務比率,'報告書（事業主控）'!#REF!,FALSE)),"",VLOOKUP(E280,労務比率,'報告書（事業主控）'!#REF!,FALSE))</f>
        <v/>
      </c>
      <c r="H280" s="104" t="str">
        <f>IF(ISERROR(VLOOKUP(E280,労務比率,'報告書（事業主控）'!#REF!+1,FALSE)),"",VLOOKUP(E280,労務比率,'報告書（事業主控）'!#REF!+1,FALSE))</f>
        <v/>
      </c>
      <c r="I280" s="104" t="e">
        <f>'報告書（事業主控）'!#REF!</f>
        <v>#REF!</v>
      </c>
      <c r="J280" s="104" t="e">
        <f>'報告書（事業主控）'!#REF!</f>
        <v>#REF!</v>
      </c>
      <c r="K280" s="104" t="e">
        <f>'報告書（事業主控）'!#REF!</f>
        <v>#REF!</v>
      </c>
      <c r="L280" s="104">
        <f t="shared" si="32"/>
        <v>0</v>
      </c>
      <c r="M280" s="104">
        <f t="shared" si="34"/>
        <v>0</v>
      </c>
      <c r="N280" s="104" t="e">
        <f t="shared" si="33"/>
        <v>#REF!</v>
      </c>
      <c r="O280" s="104" t="e">
        <f t="shared" si="35"/>
        <v>#REF!</v>
      </c>
      <c r="P280" s="104">
        <f>INT(SUMIF(O280:O288,0,I280:I288)*105/108)</f>
        <v>0</v>
      </c>
      <c r="Q280" s="104">
        <f>INT(P280*IF(COUNTIF(R280:R288,1)=0,0,SUMIF(R280:R288,1,G280:G288)/COUNTIF(R280:R288,1))/100)</f>
        <v>0</v>
      </c>
      <c r="R280" s="104" t="e">
        <f>IF(AND(J280=0,C280&gt;=設定シート!E$85,C280&lt;=設定シート!G$85),1,0)</f>
        <v>#REF!</v>
      </c>
    </row>
    <row r="281" spans="1:18" ht="15" customHeight="1">
      <c r="B281" s="104">
        <v>2</v>
      </c>
      <c r="C281" s="104" t="e">
        <f>'報告書（事業主控）'!#REF!</f>
        <v>#REF!</v>
      </c>
      <c r="E281" s="104" t="e">
        <f>'報告書（事業主控）'!#REF!</f>
        <v>#REF!</v>
      </c>
      <c r="F281" s="104" t="e">
        <f>'報告書（事業主控）'!#REF!</f>
        <v>#REF!</v>
      </c>
      <c r="G281" s="104" t="str">
        <f>IF(ISERROR(VLOOKUP(E281,労務比率,'報告書（事業主控）'!#REF!,FALSE)),"",VLOOKUP(E281,労務比率,'報告書（事業主控）'!#REF!,FALSE))</f>
        <v/>
      </c>
      <c r="H281" s="104" t="str">
        <f>IF(ISERROR(VLOOKUP(E281,労務比率,'報告書（事業主控）'!#REF!+1,FALSE)),"",VLOOKUP(E281,労務比率,'報告書（事業主控）'!#REF!+1,FALSE))</f>
        <v/>
      </c>
      <c r="I281" s="104" t="e">
        <f>'報告書（事業主控）'!#REF!</f>
        <v>#REF!</v>
      </c>
      <c r="J281" s="104" t="e">
        <f>'報告書（事業主控）'!#REF!</f>
        <v>#REF!</v>
      </c>
      <c r="K281" s="104" t="e">
        <f>'報告書（事業主控）'!#REF!</f>
        <v>#REF!</v>
      </c>
      <c r="L281" s="104">
        <f t="shared" si="32"/>
        <v>0</v>
      </c>
      <c r="M281" s="104">
        <f t="shared" si="34"/>
        <v>0</v>
      </c>
      <c r="N281" s="104" t="e">
        <f t="shared" si="33"/>
        <v>#REF!</v>
      </c>
      <c r="O281" s="104" t="e">
        <f t="shared" si="35"/>
        <v>#REF!</v>
      </c>
      <c r="R281" s="104" t="e">
        <f>IF(AND(J281=0,C281&gt;=設定シート!E$85,C281&lt;=設定シート!G$85),1,0)</f>
        <v>#REF!</v>
      </c>
    </row>
    <row r="282" spans="1:18" ht="15" customHeight="1">
      <c r="B282" s="104">
        <v>3</v>
      </c>
      <c r="C282" s="104" t="e">
        <f>'報告書（事業主控）'!#REF!</f>
        <v>#REF!</v>
      </c>
      <c r="E282" s="104" t="e">
        <f>'報告書（事業主控）'!#REF!</f>
        <v>#REF!</v>
      </c>
      <c r="F282" s="104" t="e">
        <f>'報告書（事業主控）'!#REF!</f>
        <v>#REF!</v>
      </c>
      <c r="G282" s="104" t="str">
        <f>IF(ISERROR(VLOOKUP(E282,労務比率,'報告書（事業主控）'!#REF!,FALSE)),"",VLOOKUP(E282,労務比率,'報告書（事業主控）'!#REF!,FALSE))</f>
        <v/>
      </c>
      <c r="H282" s="104" t="str">
        <f>IF(ISERROR(VLOOKUP(E282,労務比率,'報告書（事業主控）'!#REF!+1,FALSE)),"",VLOOKUP(E282,労務比率,'報告書（事業主控）'!#REF!+1,FALSE))</f>
        <v/>
      </c>
      <c r="I282" s="104" t="e">
        <f>'報告書（事業主控）'!#REF!</f>
        <v>#REF!</v>
      </c>
      <c r="J282" s="104" t="e">
        <f>'報告書（事業主控）'!#REF!</f>
        <v>#REF!</v>
      </c>
      <c r="K282" s="104" t="e">
        <f>'報告書（事業主控）'!#REF!</f>
        <v>#REF!</v>
      </c>
      <c r="L282" s="104">
        <f t="shared" si="32"/>
        <v>0</v>
      </c>
      <c r="M282" s="104">
        <f t="shared" si="34"/>
        <v>0</v>
      </c>
      <c r="N282" s="104" t="e">
        <f t="shared" si="33"/>
        <v>#REF!</v>
      </c>
      <c r="O282" s="104" t="e">
        <f t="shared" si="35"/>
        <v>#REF!</v>
      </c>
      <c r="R282" s="104" t="e">
        <f>IF(AND(J282=0,C282&gt;=設定シート!E$85,C282&lt;=設定シート!G$85),1,0)</f>
        <v>#REF!</v>
      </c>
    </row>
    <row r="283" spans="1:18" ht="15" customHeight="1">
      <c r="B283" s="104">
        <v>4</v>
      </c>
      <c r="C283" s="104" t="e">
        <f>'報告書（事業主控）'!#REF!</f>
        <v>#REF!</v>
      </c>
      <c r="E283" s="104" t="e">
        <f>'報告書（事業主控）'!#REF!</f>
        <v>#REF!</v>
      </c>
      <c r="F283" s="104" t="e">
        <f>'報告書（事業主控）'!#REF!</f>
        <v>#REF!</v>
      </c>
      <c r="G283" s="104" t="str">
        <f>IF(ISERROR(VLOOKUP(E283,労務比率,'報告書（事業主控）'!#REF!,FALSE)),"",VLOOKUP(E283,労務比率,'報告書（事業主控）'!#REF!,FALSE))</f>
        <v/>
      </c>
      <c r="H283" s="104" t="str">
        <f>IF(ISERROR(VLOOKUP(E283,労務比率,'報告書（事業主控）'!#REF!+1,FALSE)),"",VLOOKUP(E283,労務比率,'報告書（事業主控）'!#REF!+1,FALSE))</f>
        <v/>
      </c>
      <c r="I283" s="104" t="e">
        <f>'報告書（事業主控）'!#REF!</f>
        <v>#REF!</v>
      </c>
      <c r="J283" s="104" t="e">
        <f>'報告書（事業主控）'!#REF!</f>
        <v>#REF!</v>
      </c>
      <c r="K283" s="104" t="e">
        <f>'報告書（事業主控）'!#REF!</f>
        <v>#REF!</v>
      </c>
      <c r="L283" s="104">
        <f t="shared" si="32"/>
        <v>0</v>
      </c>
      <c r="M283" s="104">
        <f t="shared" si="34"/>
        <v>0</v>
      </c>
      <c r="N283" s="104" t="e">
        <f t="shared" si="33"/>
        <v>#REF!</v>
      </c>
      <c r="O283" s="104" t="e">
        <f t="shared" si="35"/>
        <v>#REF!</v>
      </c>
      <c r="R283" s="104" t="e">
        <f>IF(AND(J283=0,C283&gt;=設定シート!E$85,C283&lt;=設定シート!G$85),1,0)</f>
        <v>#REF!</v>
      </c>
    </row>
    <row r="284" spans="1:18" ht="15" customHeight="1">
      <c r="B284" s="104">
        <v>5</v>
      </c>
      <c r="C284" s="104" t="e">
        <f>'報告書（事業主控）'!#REF!</f>
        <v>#REF!</v>
      </c>
      <c r="E284" s="104" t="e">
        <f>'報告書（事業主控）'!#REF!</f>
        <v>#REF!</v>
      </c>
      <c r="F284" s="104" t="e">
        <f>'報告書（事業主控）'!#REF!</f>
        <v>#REF!</v>
      </c>
      <c r="G284" s="104" t="str">
        <f>IF(ISERROR(VLOOKUP(E284,労務比率,'報告書（事業主控）'!#REF!,FALSE)),"",VLOOKUP(E284,労務比率,'報告書（事業主控）'!#REF!,FALSE))</f>
        <v/>
      </c>
      <c r="H284" s="104" t="str">
        <f>IF(ISERROR(VLOOKUP(E284,労務比率,'報告書（事業主控）'!#REF!+1,FALSE)),"",VLOOKUP(E284,労務比率,'報告書（事業主控）'!#REF!+1,FALSE))</f>
        <v/>
      </c>
      <c r="I284" s="104" t="e">
        <f>'報告書（事業主控）'!#REF!</f>
        <v>#REF!</v>
      </c>
      <c r="J284" s="104" t="e">
        <f>'報告書（事業主控）'!#REF!</f>
        <v>#REF!</v>
      </c>
      <c r="K284" s="104" t="e">
        <f>'報告書（事業主控）'!#REF!</f>
        <v>#REF!</v>
      </c>
      <c r="L284" s="104">
        <f t="shared" si="32"/>
        <v>0</v>
      </c>
      <c r="M284" s="104">
        <f t="shared" si="34"/>
        <v>0</v>
      </c>
      <c r="N284" s="104" t="e">
        <f t="shared" si="33"/>
        <v>#REF!</v>
      </c>
      <c r="O284" s="104" t="e">
        <f t="shared" si="35"/>
        <v>#REF!</v>
      </c>
      <c r="R284" s="104" t="e">
        <f>IF(AND(J284=0,C284&gt;=設定シート!E$85,C284&lt;=設定シート!G$85),1,0)</f>
        <v>#REF!</v>
      </c>
    </row>
    <row r="285" spans="1:18" ht="15" customHeight="1">
      <c r="B285" s="104">
        <v>6</v>
      </c>
      <c r="C285" s="104" t="e">
        <f>'報告書（事業主控）'!#REF!</f>
        <v>#REF!</v>
      </c>
      <c r="E285" s="104" t="e">
        <f>'報告書（事業主控）'!#REF!</f>
        <v>#REF!</v>
      </c>
      <c r="F285" s="104" t="e">
        <f>'報告書（事業主控）'!#REF!</f>
        <v>#REF!</v>
      </c>
      <c r="G285" s="104" t="str">
        <f>IF(ISERROR(VLOOKUP(E285,労務比率,'報告書（事業主控）'!#REF!,FALSE)),"",VLOOKUP(E285,労務比率,'報告書（事業主控）'!#REF!,FALSE))</f>
        <v/>
      </c>
      <c r="H285" s="104" t="str">
        <f>IF(ISERROR(VLOOKUP(E285,労務比率,'報告書（事業主控）'!#REF!+1,FALSE)),"",VLOOKUP(E285,労務比率,'報告書（事業主控）'!#REF!+1,FALSE))</f>
        <v/>
      </c>
      <c r="I285" s="104" t="e">
        <f>'報告書（事業主控）'!#REF!</f>
        <v>#REF!</v>
      </c>
      <c r="J285" s="104" t="e">
        <f>'報告書（事業主控）'!#REF!</f>
        <v>#REF!</v>
      </c>
      <c r="K285" s="104" t="e">
        <f>'報告書（事業主控）'!#REF!</f>
        <v>#REF!</v>
      </c>
      <c r="L285" s="104">
        <f t="shared" si="32"/>
        <v>0</v>
      </c>
      <c r="M285" s="104">
        <f t="shared" si="34"/>
        <v>0</v>
      </c>
      <c r="N285" s="104" t="e">
        <f t="shared" si="33"/>
        <v>#REF!</v>
      </c>
      <c r="O285" s="104" t="e">
        <f t="shared" si="35"/>
        <v>#REF!</v>
      </c>
      <c r="R285" s="104" t="e">
        <f>IF(AND(J285=0,C285&gt;=設定シート!E$85,C285&lt;=設定シート!G$85),1,0)</f>
        <v>#REF!</v>
      </c>
    </row>
    <row r="286" spans="1:18" ht="15" customHeight="1">
      <c r="B286" s="104">
        <v>7</v>
      </c>
      <c r="C286" s="104" t="e">
        <f>'報告書（事業主控）'!#REF!</f>
        <v>#REF!</v>
      </c>
      <c r="E286" s="104" t="e">
        <f>'報告書（事業主控）'!#REF!</f>
        <v>#REF!</v>
      </c>
      <c r="F286" s="104" t="e">
        <f>'報告書（事業主控）'!#REF!</f>
        <v>#REF!</v>
      </c>
      <c r="G286" s="104" t="str">
        <f>IF(ISERROR(VLOOKUP(E286,労務比率,'報告書（事業主控）'!#REF!,FALSE)),"",VLOOKUP(E286,労務比率,'報告書（事業主控）'!#REF!,FALSE))</f>
        <v/>
      </c>
      <c r="H286" s="104" t="str">
        <f>IF(ISERROR(VLOOKUP(E286,労務比率,'報告書（事業主控）'!#REF!+1,FALSE)),"",VLOOKUP(E286,労務比率,'報告書（事業主控）'!#REF!+1,FALSE))</f>
        <v/>
      </c>
      <c r="I286" s="104" t="e">
        <f>'報告書（事業主控）'!#REF!</f>
        <v>#REF!</v>
      </c>
      <c r="J286" s="104" t="e">
        <f>'報告書（事業主控）'!#REF!</f>
        <v>#REF!</v>
      </c>
      <c r="K286" s="104" t="e">
        <f>'報告書（事業主控）'!#REF!</f>
        <v>#REF!</v>
      </c>
      <c r="L286" s="104">
        <f t="shared" si="32"/>
        <v>0</v>
      </c>
      <c r="M286" s="104">
        <f t="shared" si="34"/>
        <v>0</v>
      </c>
      <c r="N286" s="104" t="e">
        <f t="shared" si="33"/>
        <v>#REF!</v>
      </c>
      <c r="O286" s="104" t="e">
        <f t="shared" si="35"/>
        <v>#REF!</v>
      </c>
      <c r="R286" s="104" t="e">
        <f>IF(AND(J286=0,C286&gt;=設定シート!E$85,C286&lt;=設定シート!G$85),1,0)</f>
        <v>#REF!</v>
      </c>
    </row>
    <row r="287" spans="1:18" ht="15" customHeight="1">
      <c r="B287" s="104">
        <v>8</v>
      </c>
      <c r="C287" s="104" t="e">
        <f>'報告書（事業主控）'!#REF!</f>
        <v>#REF!</v>
      </c>
      <c r="E287" s="104" t="e">
        <f>'報告書（事業主控）'!#REF!</f>
        <v>#REF!</v>
      </c>
      <c r="F287" s="104" t="e">
        <f>'報告書（事業主控）'!#REF!</f>
        <v>#REF!</v>
      </c>
      <c r="G287" s="104" t="str">
        <f>IF(ISERROR(VLOOKUP(E287,労務比率,'報告書（事業主控）'!#REF!,FALSE)),"",VLOOKUP(E287,労務比率,'報告書（事業主控）'!#REF!,FALSE))</f>
        <v/>
      </c>
      <c r="H287" s="104" t="str">
        <f>IF(ISERROR(VLOOKUP(E287,労務比率,'報告書（事業主控）'!#REF!+1,FALSE)),"",VLOOKUP(E287,労務比率,'報告書（事業主控）'!#REF!+1,FALSE))</f>
        <v/>
      </c>
      <c r="I287" s="104" t="e">
        <f>'報告書（事業主控）'!#REF!</f>
        <v>#REF!</v>
      </c>
      <c r="J287" s="104" t="e">
        <f>'報告書（事業主控）'!#REF!</f>
        <v>#REF!</v>
      </c>
      <c r="K287" s="104" t="e">
        <f>'報告書（事業主控）'!#REF!</f>
        <v>#REF!</v>
      </c>
      <c r="L287" s="104">
        <f t="shared" si="32"/>
        <v>0</v>
      </c>
      <c r="M287" s="104">
        <f t="shared" si="34"/>
        <v>0</v>
      </c>
      <c r="N287" s="104" t="e">
        <f t="shared" si="33"/>
        <v>#REF!</v>
      </c>
      <c r="O287" s="104" t="e">
        <f t="shared" si="35"/>
        <v>#REF!</v>
      </c>
      <c r="R287" s="104" t="e">
        <f>IF(AND(J287=0,C287&gt;=設定シート!E$85,C287&lt;=設定シート!G$85),1,0)</f>
        <v>#REF!</v>
      </c>
    </row>
    <row r="288" spans="1:18" ht="15" customHeight="1">
      <c r="B288" s="104">
        <v>9</v>
      </c>
      <c r="C288" s="104" t="e">
        <f>'報告書（事業主控）'!#REF!</f>
        <v>#REF!</v>
      </c>
      <c r="E288" s="104" t="e">
        <f>'報告書（事業主控）'!#REF!</f>
        <v>#REF!</v>
      </c>
      <c r="F288" s="104" t="e">
        <f>'報告書（事業主控）'!#REF!</f>
        <v>#REF!</v>
      </c>
      <c r="G288" s="104" t="str">
        <f>IF(ISERROR(VLOOKUP(E288,労務比率,'報告書（事業主控）'!#REF!,FALSE)),"",VLOOKUP(E288,労務比率,'報告書（事業主控）'!#REF!,FALSE))</f>
        <v/>
      </c>
      <c r="H288" s="104" t="str">
        <f>IF(ISERROR(VLOOKUP(E288,労務比率,'報告書（事業主控）'!#REF!+1,FALSE)),"",VLOOKUP(E288,労務比率,'報告書（事業主控）'!#REF!+1,FALSE))</f>
        <v/>
      </c>
      <c r="I288" s="104" t="e">
        <f>'報告書（事業主控）'!#REF!</f>
        <v>#REF!</v>
      </c>
      <c r="J288" s="104" t="e">
        <f>'報告書（事業主控）'!#REF!</f>
        <v>#REF!</v>
      </c>
      <c r="K288" s="104" t="e">
        <f>'報告書（事業主控）'!#REF!</f>
        <v>#REF!</v>
      </c>
      <c r="L288" s="104">
        <f t="shared" si="32"/>
        <v>0</v>
      </c>
      <c r="M288" s="104">
        <f t="shared" si="34"/>
        <v>0</v>
      </c>
      <c r="N288" s="104" t="e">
        <f t="shared" si="33"/>
        <v>#REF!</v>
      </c>
      <c r="O288" s="104" t="e">
        <f t="shared" si="35"/>
        <v>#REF!</v>
      </c>
      <c r="R288" s="104" t="e">
        <f>IF(AND(J288=0,C288&gt;=設定シート!E$85,C288&lt;=設定シート!G$85),1,0)</f>
        <v>#REF!</v>
      </c>
    </row>
    <row r="289" spans="1:18" ht="15" customHeight="1">
      <c r="A289" s="104">
        <v>28</v>
      </c>
      <c r="B289" s="104">
        <v>1</v>
      </c>
      <c r="C289" s="104" t="e">
        <f>'報告書（事業主控）'!#REF!</f>
        <v>#REF!</v>
      </c>
      <c r="E289" s="104" t="e">
        <f>'報告書（事業主控）'!#REF!</f>
        <v>#REF!</v>
      </c>
      <c r="F289" s="104" t="e">
        <f>'報告書（事業主控）'!#REF!</f>
        <v>#REF!</v>
      </c>
      <c r="G289" s="104" t="str">
        <f>IF(ISERROR(VLOOKUP(E289,労務比率,'報告書（事業主控）'!#REF!,FALSE)),"",VLOOKUP(E289,労務比率,'報告書（事業主控）'!#REF!,FALSE))</f>
        <v/>
      </c>
      <c r="H289" s="104" t="str">
        <f>IF(ISERROR(VLOOKUP(E289,労務比率,'報告書（事業主控）'!#REF!+1,FALSE)),"",VLOOKUP(E289,労務比率,'報告書（事業主控）'!#REF!+1,FALSE))</f>
        <v/>
      </c>
      <c r="I289" s="104" t="e">
        <f>'報告書（事業主控）'!#REF!</f>
        <v>#REF!</v>
      </c>
      <c r="J289" s="104" t="e">
        <f>'報告書（事業主控）'!#REF!</f>
        <v>#REF!</v>
      </c>
      <c r="K289" s="104" t="e">
        <f>'報告書（事業主控）'!#REF!</f>
        <v>#REF!</v>
      </c>
      <c r="L289" s="104">
        <f t="shared" si="32"/>
        <v>0</v>
      </c>
      <c r="M289" s="104">
        <f t="shared" si="34"/>
        <v>0</v>
      </c>
      <c r="N289" s="104" t="e">
        <f t="shared" si="33"/>
        <v>#REF!</v>
      </c>
      <c r="O289" s="104" t="e">
        <f t="shared" si="35"/>
        <v>#REF!</v>
      </c>
      <c r="P289" s="104">
        <f>INT(SUMIF(O289:O297,0,I289:I297)*105/108)</f>
        <v>0</v>
      </c>
      <c r="Q289" s="104">
        <f>INT(P289*IF(COUNTIF(R289:R297,1)=0,0,SUMIF(R289:R297,1,G289:G297)/COUNTIF(R289:R297,1))/100)</f>
        <v>0</v>
      </c>
      <c r="R289" s="104" t="e">
        <f>IF(AND(J289=0,C289&gt;=設定シート!E$85,C289&lt;=設定シート!G$85),1,0)</f>
        <v>#REF!</v>
      </c>
    </row>
    <row r="290" spans="1:18" ht="15" customHeight="1">
      <c r="B290" s="104">
        <v>2</v>
      </c>
      <c r="C290" s="104" t="e">
        <f>'報告書（事業主控）'!#REF!</f>
        <v>#REF!</v>
      </c>
      <c r="E290" s="104" t="e">
        <f>'報告書（事業主控）'!#REF!</f>
        <v>#REF!</v>
      </c>
      <c r="F290" s="104" t="e">
        <f>'報告書（事業主控）'!#REF!</f>
        <v>#REF!</v>
      </c>
      <c r="G290" s="104" t="str">
        <f>IF(ISERROR(VLOOKUP(E290,労務比率,'報告書（事業主控）'!#REF!,FALSE)),"",VLOOKUP(E290,労務比率,'報告書（事業主控）'!#REF!,FALSE))</f>
        <v/>
      </c>
      <c r="H290" s="104" t="str">
        <f>IF(ISERROR(VLOOKUP(E290,労務比率,'報告書（事業主控）'!#REF!+1,FALSE)),"",VLOOKUP(E290,労務比率,'報告書（事業主控）'!#REF!+1,FALSE))</f>
        <v/>
      </c>
      <c r="I290" s="104" t="e">
        <f>'報告書（事業主控）'!#REF!</f>
        <v>#REF!</v>
      </c>
      <c r="J290" s="104" t="e">
        <f>'報告書（事業主控）'!#REF!</f>
        <v>#REF!</v>
      </c>
      <c r="K290" s="104" t="e">
        <f>'報告書（事業主控）'!#REF!</f>
        <v>#REF!</v>
      </c>
      <c r="L290" s="104">
        <f t="shared" si="32"/>
        <v>0</v>
      </c>
      <c r="M290" s="104">
        <f t="shared" si="34"/>
        <v>0</v>
      </c>
      <c r="N290" s="104" t="e">
        <f t="shared" si="33"/>
        <v>#REF!</v>
      </c>
      <c r="O290" s="104" t="e">
        <f t="shared" si="35"/>
        <v>#REF!</v>
      </c>
      <c r="R290" s="104" t="e">
        <f>IF(AND(J290=0,C290&gt;=設定シート!E$85,C290&lt;=設定シート!G$85),1,0)</f>
        <v>#REF!</v>
      </c>
    </row>
    <row r="291" spans="1:18" ht="15" customHeight="1">
      <c r="B291" s="104">
        <v>3</v>
      </c>
      <c r="C291" s="104" t="e">
        <f>'報告書（事業主控）'!#REF!</f>
        <v>#REF!</v>
      </c>
      <c r="E291" s="104" t="e">
        <f>'報告書（事業主控）'!#REF!</f>
        <v>#REF!</v>
      </c>
      <c r="F291" s="104" t="e">
        <f>'報告書（事業主控）'!#REF!</f>
        <v>#REF!</v>
      </c>
      <c r="G291" s="104" t="str">
        <f>IF(ISERROR(VLOOKUP(E291,労務比率,'報告書（事業主控）'!#REF!,FALSE)),"",VLOOKUP(E291,労務比率,'報告書（事業主控）'!#REF!,FALSE))</f>
        <v/>
      </c>
      <c r="H291" s="104" t="str">
        <f>IF(ISERROR(VLOOKUP(E291,労務比率,'報告書（事業主控）'!#REF!+1,FALSE)),"",VLOOKUP(E291,労務比率,'報告書（事業主控）'!#REF!+1,FALSE))</f>
        <v/>
      </c>
      <c r="I291" s="104" t="e">
        <f>'報告書（事業主控）'!#REF!</f>
        <v>#REF!</v>
      </c>
      <c r="J291" s="104" t="e">
        <f>'報告書（事業主控）'!#REF!</f>
        <v>#REF!</v>
      </c>
      <c r="K291" s="104" t="e">
        <f>'報告書（事業主控）'!#REF!</f>
        <v>#REF!</v>
      </c>
      <c r="L291" s="104">
        <f t="shared" si="32"/>
        <v>0</v>
      </c>
      <c r="M291" s="104">
        <f t="shared" si="34"/>
        <v>0</v>
      </c>
      <c r="N291" s="104" t="e">
        <f t="shared" si="33"/>
        <v>#REF!</v>
      </c>
      <c r="O291" s="104" t="e">
        <f t="shared" si="35"/>
        <v>#REF!</v>
      </c>
      <c r="R291" s="104" t="e">
        <f>IF(AND(J291=0,C291&gt;=設定シート!E$85,C291&lt;=設定シート!G$85),1,0)</f>
        <v>#REF!</v>
      </c>
    </row>
    <row r="292" spans="1:18" ht="15" customHeight="1">
      <c r="B292" s="104">
        <v>4</v>
      </c>
      <c r="C292" s="104" t="e">
        <f>'報告書（事業主控）'!#REF!</f>
        <v>#REF!</v>
      </c>
      <c r="E292" s="104" t="e">
        <f>'報告書（事業主控）'!#REF!</f>
        <v>#REF!</v>
      </c>
      <c r="F292" s="104" t="e">
        <f>'報告書（事業主控）'!#REF!</f>
        <v>#REF!</v>
      </c>
      <c r="G292" s="104" t="str">
        <f>IF(ISERROR(VLOOKUP(E292,労務比率,'報告書（事業主控）'!#REF!,FALSE)),"",VLOOKUP(E292,労務比率,'報告書（事業主控）'!#REF!,FALSE))</f>
        <v/>
      </c>
      <c r="H292" s="104" t="str">
        <f>IF(ISERROR(VLOOKUP(E292,労務比率,'報告書（事業主控）'!#REF!+1,FALSE)),"",VLOOKUP(E292,労務比率,'報告書（事業主控）'!#REF!+1,FALSE))</f>
        <v/>
      </c>
      <c r="I292" s="104" t="e">
        <f>'報告書（事業主控）'!#REF!</f>
        <v>#REF!</v>
      </c>
      <c r="J292" s="104" t="e">
        <f>'報告書（事業主控）'!#REF!</f>
        <v>#REF!</v>
      </c>
      <c r="K292" s="104" t="e">
        <f>'報告書（事業主控）'!#REF!</f>
        <v>#REF!</v>
      </c>
      <c r="L292" s="104">
        <f t="shared" si="32"/>
        <v>0</v>
      </c>
      <c r="M292" s="104">
        <f t="shared" si="34"/>
        <v>0</v>
      </c>
      <c r="N292" s="104" t="e">
        <f t="shared" si="33"/>
        <v>#REF!</v>
      </c>
      <c r="O292" s="104" t="e">
        <f t="shared" si="35"/>
        <v>#REF!</v>
      </c>
      <c r="R292" s="104" t="e">
        <f>IF(AND(J292=0,C292&gt;=設定シート!E$85,C292&lt;=設定シート!G$85),1,0)</f>
        <v>#REF!</v>
      </c>
    </row>
    <row r="293" spans="1:18" ht="15" customHeight="1">
      <c r="B293" s="104">
        <v>5</v>
      </c>
      <c r="C293" s="104" t="e">
        <f>'報告書（事業主控）'!#REF!</f>
        <v>#REF!</v>
      </c>
      <c r="E293" s="104" t="e">
        <f>'報告書（事業主控）'!#REF!</f>
        <v>#REF!</v>
      </c>
      <c r="F293" s="104" t="e">
        <f>'報告書（事業主控）'!#REF!</f>
        <v>#REF!</v>
      </c>
      <c r="G293" s="104" t="str">
        <f>IF(ISERROR(VLOOKUP(E293,労務比率,'報告書（事業主控）'!#REF!,FALSE)),"",VLOOKUP(E293,労務比率,'報告書（事業主控）'!#REF!,FALSE))</f>
        <v/>
      </c>
      <c r="H293" s="104" t="str">
        <f>IF(ISERROR(VLOOKUP(E293,労務比率,'報告書（事業主控）'!#REF!+1,FALSE)),"",VLOOKUP(E293,労務比率,'報告書（事業主控）'!#REF!+1,FALSE))</f>
        <v/>
      </c>
      <c r="I293" s="104" t="e">
        <f>'報告書（事業主控）'!#REF!</f>
        <v>#REF!</v>
      </c>
      <c r="J293" s="104" t="e">
        <f>'報告書（事業主控）'!#REF!</f>
        <v>#REF!</v>
      </c>
      <c r="K293" s="104" t="e">
        <f>'報告書（事業主控）'!#REF!</f>
        <v>#REF!</v>
      </c>
      <c r="L293" s="104">
        <f t="shared" si="32"/>
        <v>0</v>
      </c>
      <c r="M293" s="104">
        <f t="shared" si="34"/>
        <v>0</v>
      </c>
      <c r="N293" s="104" t="e">
        <f t="shared" si="33"/>
        <v>#REF!</v>
      </c>
      <c r="O293" s="104" t="e">
        <f t="shared" si="35"/>
        <v>#REF!</v>
      </c>
      <c r="R293" s="104" t="e">
        <f>IF(AND(J293=0,C293&gt;=設定シート!E$85,C293&lt;=設定シート!G$85),1,0)</f>
        <v>#REF!</v>
      </c>
    </row>
    <row r="294" spans="1:18" ht="15" customHeight="1">
      <c r="B294" s="104">
        <v>6</v>
      </c>
      <c r="C294" s="104" t="e">
        <f>'報告書（事業主控）'!#REF!</f>
        <v>#REF!</v>
      </c>
      <c r="E294" s="104" t="e">
        <f>'報告書（事業主控）'!#REF!</f>
        <v>#REF!</v>
      </c>
      <c r="F294" s="104" t="e">
        <f>'報告書（事業主控）'!#REF!</f>
        <v>#REF!</v>
      </c>
      <c r="G294" s="104" t="str">
        <f>IF(ISERROR(VLOOKUP(E294,労務比率,'報告書（事業主控）'!#REF!,FALSE)),"",VLOOKUP(E294,労務比率,'報告書（事業主控）'!#REF!,FALSE))</f>
        <v/>
      </c>
      <c r="H294" s="104" t="str">
        <f>IF(ISERROR(VLOOKUP(E294,労務比率,'報告書（事業主控）'!#REF!+1,FALSE)),"",VLOOKUP(E294,労務比率,'報告書（事業主控）'!#REF!+1,FALSE))</f>
        <v/>
      </c>
      <c r="I294" s="104" t="e">
        <f>'報告書（事業主控）'!#REF!</f>
        <v>#REF!</v>
      </c>
      <c r="J294" s="104" t="e">
        <f>'報告書（事業主控）'!#REF!</f>
        <v>#REF!</v>
      </c>
      <c r="K294" s="104" t="e">
        <f>'報告書（事業主控）'!#REF!</f>
        <v>#REF!</v>
      </c>
      <c r="L294" s="104">
        <f t="shared" si="32"/>
        <v>0</v>
      </c>
      <c r="M294" s="104">
        <f t="shared" si="34"/>
        <v>0</v>
      </c>
      <c r="N294" s="104" t="e">
        <f t="shared" si="33"/>
        <v>#REF!</v>
      </c>
      <c r="O294" s="104" t="e">
        <f t="shared" si="35"/>
        <v>#REF!</v>
      </c>
      <c r="R294" s="104" t="e">
        <f>IF(AND(J294=0,C294&gt;=設定シート!E$85,C294&lt;=設定シート!G$85),1,0)</f>
        <v>#REF!</v>
      </c>
    </row>
    <row r="295" spans="1:18" ht="15" customHeight="1">
      <c r="B295" s="104">
        <v>7</v>
      </c>
      <c r="C295" s="104" t="e">
        <f>'報告書（事業主控）'!#REF!</f>
        <v>#REF!</v>
      </c>
      <c r="E295" s="104" t="e">
        <f>'報告書（事業主控）'!#REF!</f>
        <v>#REF!</v>
      </c>
      <c r="F295" s="104" t="e">
        <f>'報告書（事業主控）'!#REF!</f>
        <v>#REF!</v>
      </c>
      <c r="G295" s="104" t="str">
        <f>IF(ISERROR(VLOOKUP(E295,労務比率,'報告書（事業主控）'!#REF!,FALSE)),"",VLOOKUP(E295,労務比率,'報告書（事業主控）'!#REF!,FALSE))</f>
        <v/>
      </c>
      <c r="H295" s="104" t="str">
        <f>IF(ISERROR(VLOOKUP(E295,労務比率,'報告書（事業主控）'!#REF!+1,FALSE)),"",VLOOKUP(E295,労務比率,'報告書（事業主控）'!#REF!+1,FALSE))</f>
        <v/>
      </c>
      <c r="I295" s="104" t="e">
        <f>'報告書（事業主控）'!#REF!</f>
        <v>#REF!</v>
      </c>
      <c r="J295" s="104" t="e">
        <f>'報告書（事業主控）'!#REF!</f>
        <v>#REF!</v>
      </c>
      <c r="K295" s="104" t="e">
        <f>'報告書（事業主控）'!#REF!</f>
        <v>#REF!</v>
      </c>
      <c r="L295" s="104">
        <f t="shared" si="32"/>
        <v>0</v>
      </c>
      <c r="M295" s="104">
        <f t="shared" si="34"/>
        <v>0</v>
      </c>
      <c r="N295" s="104" t="e">
        <f t="shared" si="33"/>
        <v>#REF!</v>
      </c>
      <c r="O295" s="104" t="e">
        <f t="shared" si="35"/>
        <v>#REF!</v>
      </c>
      <c r="R295" s="104" t="e">
        <f>IF(AND(J295=0,C295&gt;=設定シート!E$85,C295&lt;=設定シート!G$85),1,0)</f>
        <v>#REF!</v>
      </c>
    </row>
    <row r="296" spans="1:18" ht="15" customHeight="1">
      <c r="B296" s="104">
        <v>8</v>
      </c>
      <c r="C296" s="104" t="e">
        <f>'報告書（事業主控）'!#REF!</f>
        <v>#REF!</v>
      </c>
      <c r="E296" s="104" t="e">
        <f>'報告書（事業主控）'!#REF!</f>
        <v>#REF!</v>
      </c>
      <c r="F296" s="104" t="e">
        <f>'報告書（事業主控）'!#REF!</f>
        <v>#REF!</v>
      </c>
      <c r="G296" s="104" t="str">
        <f>IF(ISERROR(VLOOKUP(E296,労務比率,'報告書（事業主控）'!#REF!,FALSE)),"",VLOOKUP(E296,労務比率,'報告書（事業主控）'!#REF!,FALSE))</f>
        <v/>
      </c>
      <c r="H296" s="104" t="str">
        <f>IF(ISERROR(VLOOKUP(E296,労務比率,'報告書（事業主控）'!#REF!+1,FALSE)),"",VLOOKUP(E296,労務比率,'報告書（事業主控）'!#REF!+1,FALSE))</f>
        <v/>
      </c>
      <c r="I296" s="104" t="e">
        <f>'報告書（事業主控）'!#REF!</f>
        <v>#REF!</v>
      </c>
      <c r="J296" s="104" t="e">
        <f>'報告書（事業主控）'!#REF!</f>
        <v>#REF!</v>
      </c>
      <c r="K296" s="104" t="e">
        <f>'報告書（事業主控）'!#REF!</f>
        <v>#REF!</v>
      </c>
      <c r="L296" s="104">
        <f t="shared" si="32"/>
        <v>0</v>
      </c>
      <c r="M296" s="104">
        <f t="shared" si="34"/>
        <v>0</v>
      </c>
      <c r="N296" s="104" t="e">
        <f t="shared" si="33"/>
        <v>#REF!</v>
      </c>
      <c r="O296" s="104" t="e">
        <f t="shared" si="35"/>
        <v>#REF!</v>
      </c>
      <c r="R296" s="104" t="e">
        <f>IF(AND(J296=0,C296&gt;=設定シート!E$85,C296&lt;=設定シート!G$85),1,0)</f>
        <v>#REF!</v>
      </c>
    </row>
    <row r="297" spans="1:18" ht="15" customHeight="1">
      <c r="B297" s="104">
        <v>9</v>
      </c>
      <c r="C297" s="104" t="e">
        <f>'報告書（事業主控）'!#REF!</f>
        <v>#REF!</v>
      </c>
      <c r="E297" s="104" t="e">
        <f>'報告書（事業主控）'!#REF!</f>
        <v>#REF!</v>
      </c>
      <c r="F297" s="104" t="e">
        <f>'報告書（事業主控）'!#REF!</f>
        <v>#REF!</v>
      </c>
      <c r="G297" s="104" t="str">
        <f>IF(ISERROR(VLOOKUP(E297,労務比率,'報告書（事業主控）'!#REF!,FALSE)),"",VLOOKUP(E297,労務比率,'報告書（事業主控）'!#REF!,FALSE))</f>
        <v/>
      </c>
      <c r="H297" s="104" t="str">
        <f>IF(ISERROR(VLOOKUP(E297,労務比率,'報告書（事業主控）'!#REF!+1,FALSE)),"",VLOOKUP(E297,労務比率,'報告書（事業主控）'!#REF!+1,FALSE))</f>
        <v/>
      </c>
      <c r="I297" s="104" t="e">
        <f>'報告書（事業主控）'!#REF!</f>
        <v>#REF!</v>
      </c>
      <c r="J297" s="104" t="e">
        <f>'報告書（事業主控）'!#REF!</f>
        <v>#REF!</v>
      </c>
      <c r="K297" s="104" t="e">
        <f>'報告書（事業主控）'!#REF!</f>
        <v>#REF!</v>
      </c>
      <c r="L297" s="104">
        <f t="shared" si="32"/>
        <v>0</v>
      </c>
      <c r="M297" s="104">
        <f t="shared" si="34"/>
        <v>0</v>
      </c>
      <c r="N297" s="104" t="e">
        <f t="shared" si="33"/>
        <v>#REF!</v>
      </c>
      <c r="O297" s="104" t="e">
        <f t="shared" si="35"/>
        <v>#REF!</v>
      </c>
      <c r="R297" s="104" t="e">
        <f>IF(AND(J297=0,C297&gt;=設定シート!E$85,C297&lt;=設定シート!G$85),1,0)</f>
        <v>#REF!</v>
      </c>
    </row>
    <row r="298" spans="1:18" ht="15" customHeight="1">
      <c r="A298" s="104">
        <v>29</v>
      </c>
      <c r="B298" s="104">
        <v>1</v>
      </c>
      <c r="C298" s="104" t="e">
        <f>'報告書（事業主控）'!#REF!</f>
        <v>#REF!</v>
      </c>
      <c r="E298" s="104" t="e">
        <f>'報告書（事業主控）'!#REF!</f>
        <v>#REF!</v>
      </c>
      <c r="F298" s="104" t="e">
        <f>'報告書（事業主控）'!#REF!</f>
        <v>#REF!</v>
      </c>
      <c r="G298" s="104" t="str">
        <f>IF(ISERROR(VLOOKUP(E298,労務比率,'報告書（事業主控）'!#REF!,FALSE)),"",VLOOKUP(E298,労務比率,'報告書（事業主控）'!#REF!,FALSE))</f>
        <v/>
      </c>
      <c r="H298" s="104" t="str">
        <f>IF(ISERROR(VLOOKUP(E298,労務比率,'報告書（事業主控）'!#REF!+1,FALSE)),"",VLOOKUP(E298,労務比率,'報告書（事業主控）'!#REF!+1,FALSE))</f>
        <v/>
      </c>
      <c r="I298" s="104" t="e">
        <f>'報告書（事業主控）'!#REF!</f>
        <v>#REF!</v>
      </c>
      <c r="J298" s="104" t="e">
        <f>'報告書（事業主控）'!#REF!</f>
        <v>#REF!</v>
      </c>
      <c r="K298" s="104" t="e">
        <f>'報告書（事業主控）'!#REF!</f>
        <v>#REF!</v>
      </c>
      <c r="L298" s="104">
        <f t="shared" si="32"/>
        <v>0</v>
      </c>
      <c r="M298" s="104">
        <f t="shared" si="34"/>
        <v>0</v>
      </c>
      <c r="N298" s="104" t="e">
        <f t="shared" si="33"/>
        <v>#REF!</v>
      </c>
      <c r="O298" s="104" t="e">
        <f t="shared" si="35"/>
        <v>#REF!</v>
      </c>
      <c r="P298" s="104">
        <f>INT(SUMIF(O298:O306,0,I298:I306)*105/108)</f>
        <v>0</v>
      </c>
      <c r="Q298" s="104">
        <f>INT(P298*IF(COUNTIF(R298:R306,1)=0,0,SUMIF(R298:R306,1,G298:G306)/COUNTIF(R298:R306,1))/100)</f>
        <v>0</v>
      </c>
      <c r="R298" s="104" t="e">
        <f>IF(AND(J298=0,C298&gt;=設定シート!E$85,C298&lt;=設定シート!G$85),1,0)</f>
        <v>#REF!</v>
      </c>
    </row>
    <row r="299" spans="1:18" ht="15" customHeight="1">
      <c r="B299" s="104">
        <v>2</v>
      </c>
      <c r="C299" s="104" t="e">
        <f>'報告書（事業主控）'!#REF!</f>
        <v>#REF!</v>
      </c>
      <c r="E299" s="104" t="e">
        <f>'報告書（事業主控）'!#REF!</f>
        <v>#REF!</v>
      </c>
      <c r="F299" s="104" t="e">
        <f>'報告書（事業主控）'!#REF!</f>
        <v>#REF!</v>
      </c>
      <c r="G299" s="104" t="str">
        <f>IF(ISERROR(VLOOKUP(E299,労務比率,'報告書（事業主控）'!#REF!,FALSE)),"",VLOOKUP(E299,労務比率,'報告書（事業主控）'!#REF!,FALSE))</f>
        <v/>
      </c>
      <c r="H299" s="104" t="str">
        <f>IF(ISERROR(VLOOKUP(E299,労務比率,'報告書（事業主控）'!#REF!+1,FALSE)),"",VLOOKUP(E299,労務比率,'報告書（事業主控）'!#REF!+1,FALSE))</f>
        <v/>
      </c>
      <c r="I299" s="104" t="e">
        <f>'報告書（事業主控）'!#REF!</f>
        <v>#REF!</v>
      </c>
      <c r="J299" s="104" t="e">
        <f>'報告書（事業主控）'!#REF!</f>
        <v>#REF!</v>
      </c>
      <c r="K299" s="104" t="e">
        <f>'報告書（事業主控）'!#REF!</f>
        <v>#REF!</v>
      </c>
      <c r="L299" s="104">
        <f t="shared" si="32"/>
        <v>0</v>
      </c>
      <c r="M299" s="104">
        <f t="shared" si="34"/>
        <v>0</v>
      </c>
      <c r="N299" s="104" t="e">
        <f t="shared" si="33"/>
        <v>#REF!</v>
      </c>
      <c r="O299" s="104" t="e">
        <f t="shared" si="35"/>
        <v>#REF!</v>
      </c>
      <c r="R299" s="104" t="e">
        <f>IF(AND(J299=0,C299&gt;=設定シート!E$85,C299&lt;=設定シート!G$85),1,0)</f>
        <v>#REF!</v>
      </c>
    </row>
    <row r="300" spans="1:18" ht="15" customHeight="1">
      <c r="B300" s="104">
        <v>3</v>
      </c>
      <c r="C300" s="104" t="e">
        <f>'報告書（事業主控）'!#REF!</f>
        <v>#REF!</v>
      </c>
      <c r="E300" s="104" t="e">
        <f>'報告書（事業主控）'!#REF!</f>
        <v>#REF!</v>
      </c>
      <c r="F300" s="104" t="e">
        <f>'報告書（事業主控）'!#REF!</f>
        <v>#REF!</v>
      </c>
      <c r="G300" s="104" t="str">
        <f>IF(ISERROR(VLOOKUP(E300,労務比率,'報告書（事業主控）'!#REF!,FALSE)),"",VLOOKUP(E300,労務比率,'報告書（事業主控）'!#REF!,FALSE))</f>
        <v/>
      </c>
      <c r="H300" s="104" t="str">
        <f>IF(ISERROR(VLOOKUP(E300,労務比率,'報告書（事業主控）'!#REF!+1,FALSE)),"",VLOOKUP(E300,労務比率,'報告書（事業主控）'!#REF!+1,FALSE))</f>
        <v/>
      </c>
      <c r="I300" s="104" t="e">
        <f>'報告書（事業主控）'!#REF!</f>
        <v>#REF!</v>
      </c>
      <c r="J300" s="104" t="e">
        <f>'報告書（事業主控）'!#REF!</f>
        <v>#REF!</v>
      </c>
      <c r="K300" s="104" t="e">
        <f>'報告書（事業主控）'!#REF!</f>
        <v>#REF!</v>
      </c>
      <c r="L300" s="104">
        <f t="shared" si="32"/>
        <v>0</v>
      </c>
      <c r="M300" s="104">
        <f t="shared" si="34"/>
        <v>0</v>
      </c>
      <c r="N300" s="104" t="e">
        <f t="shared" si="33"/>
        <v>#REF!</v>
      </c>
      <c r="O300" s="104" t="e">
        <f t="shared" si="35"/>
        <v>#REF!</v>
      </c>
      <c r="R300" s="104" t="e">
        <f>IF(AND(J300=0,C300&gt;=設定シート!E$85,C300&lt;=設定シート!G$85),1,0)</f>
        <v>#REF!</v>
      </c>
    </row>
    <row r="301" spans="1:18" ht="15" customHeight="1">
      <c r="B301" s="104">
        <v>4</v>
      </c>
      <c r="C301" s="104" t="e">
        <f>'報告書（事業主控）'!#REF!</f>
        <v>#REF!</v>
      </c>
      <c r="E301" s="104" t="e">
        <f>'報告書（事業主控）'!#REF!</f>
        <v>#REF!</v>
      </c>
      <c r="F301" s="104" t="e">
        <f>'報告書（事業主控）'!#REF!</f>
        <v>#REF!</v>
      </c>
      <c r="G301" s="104" t="str">
        <f>IF(ISERROR(VLOOKUP(E301,労務比率,'報告書（事業主控）'!#REF!,FALSE)),"",VLOOKUP(E301,労務比率,'報告書（事業主控）'!#REF!,FALSE))</f>
        <v/>
      </c>
      <c r="H301" s="104" t="str">
        <f>IF(ISERROR(VLOOKUP(E301,労務比率,'報告書（事業主控）'!#REF!+1,FALSE)),"",VLOOKUP(E301,労務比率,'報告書（事業主控）'!#REF!+1,FALSE))</f>
        <v/>
      </c>
      <c r="I301" s="104" t="e">
        <f>'報告書（事業主控）'!#REF!</f>
        <v>#REF!</v>
      </c>
      <c r="J301" s="104" t="e">
        <f>'報告書（事業主控）'!#REF!</f>
        <v>#REF!</v>
      </c>
      <c r="K301" s="104" t="e">
        <f>'報告書（事業主控）'!#REF!</f>
        <v>#REF!</v>
      </c>
      <c r="L301" s="104">
        <f t="shared" si="32"/>
        <v>0</v>
      </c>
      <c r="M301" s="104">
        <f t="shared" si="34"/>
        <v>0</v>
      </c>
      <c r="N301" s="104" t="e">
        <f t="shared" si="33"/>
        <v>#REF!</v>
      </c>
      <c r="O301" s="104" t="e">
        <f t="shared" si="35"/>
        <v>#REF!</v>
      </c>
      <c r="R301" s="104" t="e">
        <f>IF(AND(J301=0,C301&gt;=設定シート!E$85,C301&lt;=設定シート!G$85),1,0)</f>
        <v>#REF!</v>
      </c>
    </row>
    <row r="302" spans="1:18" ht="15" customHeight="1">
      <c r="B302" s="104">
        <v>5</v>
      </c>
      <c r="C302" s="104" t="e">
        <f>'報告書（事業主控）'!#REF!</f>
        <v>#REF!</v>
      </c>
      <c r="E302" s="104" t="e">
        <f>'報告書（事業主控）'!#REF!</f>
        <v>#REF!</v>
      </c>
      <c r="F302" s="104" t="e">
        <f>'報告書（事業主控）'!#REF!</f>
        <v>#REF!</v>
      </c>
      <c r="G302" s="104" t="str">
        <f>IF(ISERROR(VLOOKUP(E302,労務比率,'報告書（事業主控）'!#REF!,FALSE)),"",VLOOKUP(E302,労務比率,'報告書（事業主控）'!#REF!,FALSE))</f>
        <v/>
      </c>
      <c r="H302" s="104" t="str">
        <f>IF(ISERROR(VLOOKUP(E302,労務比率,'報告書（事業主控）'!#REF!+1,FALSE)),"",VLOOKUP(E302,労務比率,'報告書（事業主控）'!#REF!+1,FALSE))</f>
        <v/>
      </c>
      <c r="I302" s="104" t="e">
        <f>'報告書（事業主控）'!#REF!</f>
        <v>#REF!</v>
      </c>
      <c r="J302" s="104" t="e">
        <f>'報告書（事業主控）'!#REF!</f>
        <v>#REF!</v>
      </c>
      <c r="K302" s="104" t="e">
        <f>'報告書（事業主控）'!#REF!</f>
        <v>#REF!</v>
      </c>
      <c r="L302" s="104">
        <f t="shared" si="32"/>
        <v>0</v>
      </c>
      <c r="M302" s="104">
        <f t="shared" si="34"/>
        <v>0</v>
      </c>
      <c r="N302" s="104" t="e">
        <f t="shared" si="33"/>
        <v>#REF!</v>
      </c>
      <c r="O302" s="104" t="e">
        <f t="shared" si="35"/>
        <v>#REF!</v>
      </c>
      <c r="R302" s="104" t="e">
        <f>IF(AND(J302=0,C302&gt;=設定シート!E$85,C302&lt;=設定シート!G$85),1,0)</f>
        <v>#REF!</v>
      </c>
    </row>
    <row r="303" spans="1:18" ht="15" customHeight="1">
      <c r="B303" s="104">
        <v>6</v>
      </c>
      <c r="C303" s="104" t="e">
        <f>'報告書（事業主控）'!#REF!</f>
        <v>#REF!</v>
      </c>
      <c r="E303" s="104" t="e">
        <f>'報告書（事業主控）'!#REF!</f>
        <v>#REF!</v>
      </c>
      <c r="F303" s="104" t="e">
        <f>'報告書（事業主控）'!#REF!</f>
        <v>#REF!</v>
      </c>
      <c r="G303" s="104" t="str">
        <f>IF(ISERROR(VLOOKUP(E303,労務比率,'報告書（事業主控）'!#REF!,FALSE)),"",VLOOKUP(E303,労務比率,'報告書（事業主控）'!#REF!,FALSE))</f>
        <v/>
      </c>
      <c r="H303" s="104" t="str">
        <f>IF(ISERROR(VLOOKUP(E303,労務比率,'報告書（事業主控）'!#REF!+1,FALSE)),"",VLOOKUP(E303,労務比率,'報告書（事業主控）'!#REF!+1,FALSE))</f>
        <v/>
      </c>
      <c r="I303" s="104" t="e">
        <f>'報告書（事業主控）'!#REF!</f>
        <v>#REF!</v>
      </c>
      <c r="J303" s="104" t="e">
        <f>'報告書（事業主控）'!#REF!</f>
        <v>#REF!</v>
      </c>
      <c r="K303" s="104" t="e">
        <f>'報告書（事業主控）'!#REF!</f>
        <v>#REF!</v>
      </c>
      <c r="L303" s="104">
        <f t="shared" si="32"/>
        <v>0</v>
      </c>
      <c r="M303" s="104">
        <f t="shared" si="34"/>
        <v>0</v>
      </c>
      <c r="N303" s="104" t="e">
        <f t="shared" si="33"/>
        <v>#REF!</v>
      </c>
      <c r="O303" s="104" t="e">
        <f t="shared" si="35"/>
        <v>#REF!</v>
      </c>
      <c r="R303" s="104" t="e">
        <f>IF(AND(J303=0,C303&gt;=設定シート!E$85,C303&lt;=設定シート!G$85),1,0)</f>
        <v>#REF!</v>
      </c>
    </row>
    <row r="304" spans="1:18" ht="15" customHeight="1">
      <c r="B304" s="104">
        <v>7</v>
      </c>
      <c r="C304" s="104" t="e">
        <f>'報告書（事業主控）'!#REF!</f>
        <v>#REF!</v>
      </c>
      <c r="E304" s="104" t="e">
        <f>'報告書（事業主控）'!#REF!</f>
        <v>#REF!</v>
      </c>
      <c r="F304" s="104" t="e">
        <f>'報告書（事業主控）'!#REF!</f>
        <v>#REF!</v>
      </c>
      <c r="G304" s="104" t="str">
        <f>IF(ISERROR(VLOOKUP(E304,労務比率,'報告書（事業主控）'!#REF!,FALSE)),"",VLOOKUP(E304,労務比率,'報告書（事業主控）'!#REF!,FALSE))</f>
        <v/>
      </c>
      <c r="H304" s="104" t="str">
        <f>IF(ISERROR(VLOOKUP(E304,労務比率,'報告書（事業主控）'!#REF!+1,FALSE)),"",VLOOKUP(E304,労務比率,'報告書（事業主控）'!#REF!+1,FALSE))</f>
        <v/>
      </c>
      <c r="I304" s="104" t="e">
        <f>'報告書（事業主控）'!#REF!</f>
        <v>#REF!</v>
      </c>
      <c r="J304" s="104" t="e">
        <f>'報告書（事業主控）'!#REF!</f>
        <v>#REF!</v>
      </c>
      <c r="K304" s="104" t="e">
        <f>'報告書（事業主控）'!#REF!</f>
        <v>#REF!</v>
      </c>
      <c r="L304" s="104">
        <f t="shared" si="32"/>
        <v>0</v>
      </c>
      <c r="M304" s="104">
        <f t="shared" si="34"/>
        <v>0</v>
      </c>
      <c r="N304" s="104" t="e">
        <f t="shared" si="33"/>
        <v>#REF!</v>
      </c>
      <c r="O304" s="104" t="e">
        <f t="shared" si="35"/>
        <v>#REF!</v>
      </c>
      <c r="R304" s="104" t="e">
        <f>IF(AND(J304=0,C304&gt;=設定シート!E$85,C304&lt;=設定シート!G$85),1,0)</f>
        <v>#REF!</v>
      </c>
    </row>
    <row r="305" spans="1:18" ht="15" customHeight="1">
      <c r="B305" s="104">
        <v>8</v>
      </c>
      <c r="C305" s="104" t="e">
        <f>'報告書（事業主控）'!#REF!</f>
        <v>#REF!</v>
      </c>
      <c r="E305" s="104" t="e">
        <f>'報告書（事業主控）'!#REF!</f>
        <v>#REF!</v>
      </c>
      <c r="F305" s="104" t="e">
        <f>'報告書（事業主控）'!#REF!</f>
        <v>#REF!</v>
      </c>
      <c r="G305" s="104" t="str">
        <f>IF(ISERROR(VLOOKUP(E305,労務比率,'報告書（事業主控）'!#REF!,FALSE)),"",VLOOKUP(E305,労務比率,'報告書（事業主控）'!#REF!,FALSE))</f>
        <v/>
      </c>
      <c r="H305" s="104" t="str">
        <f>IF(ISERROR(VLOOKUP(E305,労務比率,'報告書（事業主控）'!#REF!+1,FALSE)),"",VLOOKUP(E305,労務比率,'報告書（事業主控）'!#REF!+1,FALSE))</f>
        <v/>
      </c>
      <c r="I305" s="104" t="e">
        <f>'報告書（事業主控）'!#REF!</f>
        <v>#REF!</v>
      </c>
      <c r="J305" s="104" t="e">
        <f>'報告書（事業主控）'!#REF!</f>
        <v>#REF!</v>
      </c>
      <c r="K305" s="104" t="e">
        <f>'報告書（事業主控）'!#REF!</f>
        <v>#REF!</v>
      </c>
      <c r="L305" s="104">
        <f t="shared" si="32"/>
        <v>0</v>
      </c>
      <c r="M305" s="104">
        <f t="shared" si="34"/>
        <v>0</v>
      </c>
      <c r="N305" s="104" t="e">
        <f t="shared" si="33"/>
        <v>#REF!</v>
      </c>
      <c r="O305" s="104" t="e">
        <f t="shared" si="35"/>
        <v>#REF!</v>
      </c>
      <c r="R305" s="104" t="e">
        <f>IF(AND(J305=0,C305&gt;=設定シート!E$85,C305&lt;=設定シート!G$85),1,0)</f>
        <v>#REF!</v>
      </c>
    </row>
    <row r="306" spans="1:18" ht="15" customHeight="1">
      <c r="B306" s="104">
        <v>9</v>
      </c>
      <c r="C306" s="104" t="e">
        <f>'報告書（事業主控）'!#REF!</f>
        <v>#REF!</v>
      </c>
      <c r="E306" s="104" t="e">
        <f>'報告書（事業主控）'!#REF!</f>
        <v>#REF!</v>
      </c>
      <c r="F306" s="104" t="e">
        <f>'報告書（事業主控）'!#REF!</f>
        <v>#REF!</v>
      </c>
      <c r="G306" s="104" t="str">
        <f>IF(ISERROR(VLOOKUP(E306,労務比率,'報告書（事業主控）'!#REF!,FALSE)),"",VLOOKUP(E306,労務比率,'報告書（事業主控）'!#REF!,FALSE))</f>
        <v/>
      </c>
      <c r="H306" s="104" t="str">
        <f>IF(ISERROR(VLOOKUP(E306,労務比率,'報告書（事業主控）'!#REF!+1,FALSE)),"",VLOOKUP(E306,労務比率,'報告書（事業主控）'!#REF!+1,FALSE))</f>
        <v/>
      </c>
      <c r="I306" s="104" t="e">
        <f>'報告書（事業主控）'!#REF!</f>
        <v>#REF!</v>
      </c>
      <c r="J306" s="104" t="e">
        <f>'報告書（事業主控）'!#REF!</f>
        <v>#REF!</v>
      </c>
      <c r="K306" s="104" t="e">
        <f>'報告書（事業主控）'!#REF!</f>
        <v>#REF!</v>
      </c>
      <c r="L306" s="104">
        <f t="shared" si="32"/>
        <v>0</v>
      </c>
      <c r="M306" s="104">
        <f t="shared" si="34"/>
        <v>0</v>
      </c>
      <c r="N306" s="104" t="e">
        <f t="shared" si="33"/>
        <v>#REF!</v>
      </c>
      <c r="O306" s="104" t="e">
        <f t="shared" si="35"/>
        <v>#REF!</v>
      </c>
      <c r="R306" s="104" t="e">
        <f>IF(AND(J306=0,C306&gt;=設定シート!E$85,C306&lt;=設定シート!G$85),1,0)</f>
        <v>#REF!</v>
      </c>
    </row>
    <row r="307" spans="1:18" ht="15" customHeight="1">
      <c r="A307" s="104">
        <v>30</v>
      </c>
      <c r="B307" s="104">
        <v>1</v>
      </c>
      <c r="C307" s="104" t="e">
        <f>'報告書（事業主控）'!#REF!</f>
        <v>#REF!</v>
      </c>
      <c r="E307" s="104" t="e">
        <f>'報告書（事業主控）'!#REF!</f>
        <v>#REF!</v>
      </c>
      <c r="F307" s="104" t="e">
        <f>'報告書（事業主控）'!#REF!</f>
        <v>#REF!</v>
      </c>
      <c r="G307" s="104" t="str">
        <f>IF(ISERROR(VLOOKUP(E307,労務比率,'報告書（事業主控）'!#REF!,FALSE)),"",VLOOKUP(E307,労務比率,'報告書（事業主控）'!#REF!,FALSE))</f>
        <v/>
      </c>
      <c r="H307" s="104" t="str">
        <f>IF(ISERROR(VLOOKUP(E307,労務比率,'報告書（事業主控）'!#REF!+1,FALSE)),"",VLOOKUP(E307,労務比率,'報告書（事業主控）'!#REF!+1,FALSE))</f>
        <v/>
      </c>
      <c r="I307" s="104" t="e">
        <f>'報告書（事業主控）'!#REF!</f>
        <v>#REF!</v>
      </c>
      <c r="J307" s="104" t="e">
        <f>'報告書（事業主控）'!#REF!</f>
        <v>#REF!</v>
      </c>
      <c r="K307" s="104" t="e">
        <f>'報告書（事業主控）'!#REF!</f>
        <v>#REF!</v>
      </c>
      <c r="L307" s="104">
        <f t="shared" si="32"/>
        <v>0</v>
      </c>
      <c r="M307" s="104">
        <f t="shared" si="34"/>
        <v>0</v>
      </c>
      <c r="N307" s="104" t="e">
        <f t="shared" ref="N307:N315" si="36">IF(R307=1,0,I307)</f>
        <v>#REF!</v>
      </c>
      <c r="O307" s="104" t="e">
        <f t="shared" si="35"/>
        <v>#REF!</v>
      </c>
      <c r="P307" s="104">
        <f>INT(SUMIF(O307:O315,0,I307:I315)*105/108)</f>
        <v>0</v>
      </c>
      <c r="Q307" s="104">
        <f>INT(P307*IF(COUNTIF(R307:R315,1)=0,0,SUMIF(R307:R315,1,G307:G315)/COUNTIF(R307:R315,1))/100)</f>
        <v>0</v>
      </c>
      <c r="R307" s="104" t="e">
        <f>IF(AND(J307=0,C307&gt;=設定シート!E$85,C307&lt;=設定シート!G$85),1,0)</f>
        <v>#REF!</v>
      </c>
    </row>
    <row r="308" spans="1:18" ht="15" customHeight="1">
      <c r="B308" s="104">
        <v>2</v>
      </c>
      <c r="C308" s="104" t="e">
        <f>'報告書（事業主控）'!#REF!</f>
        <v>#REF!</v>
      </c>
      <c r="E308" s="104" t="e">
        <f>'報告書（事業主控）'!#REF!</f>
        <v>#REF!</v>
      </c>
      <c r="F308" s="104" t="e">
        <f>'報告書（事業主控）'!#REF!</f>
        <v>#REF!</v>
      </c>
      <c r="G308" s="104" t="str">
        <f>IF(ISERROR(VLOOKUP(E308,労務比率,'報告書（事業主控）'!#REF!,FALSE)),"",VLOOKUP(E308,労務比率,'報告書（事業主控）'!#REF!,FALSE))</f>
        <v/>
      </c>
      <c r="H308" s="104" t="str">
        <f>IF(ISERROR(VLOOKUP(E308,労務比率,'報告書（事業主控）'!#REF!+1,FALSE)),"",VLOOKUP(E308,労務比率,'報告書（事業主控）'!#REF!+1,FALSE))</f>
        <v/>
      </c>
      <c r="I308" s="104" t="e">
        <f>'報告書（事業主控）'!#REF!</f>
        <v>#REF!</v>
      </c>
      <c r="J308" s="104" t="e">
        <f>'報告書（事業主控）'!#REF!</f>
        <v>#REF!</v>
      </c>
      <c r="K308" s="104" t="e">
        <f>'報告書（事業主控）'!#REF!</f>
        <v>#REF!</v>
      </c>
      <c r="L308" s="104">
        <f t="shared" ref="L308:L315" si="37">IF(ISERROR(INT((ROUNDDOWN(I308*G308/100,0)+K308)/1000)),0,INT((ROUNDDOWN(I308*G308/100,0)+K308)/1000))</f>
        <v>0</v>
      </c>
      <c r="M308" s="104">
        <f t="shared" si="34"/>
        <v>0</v>
      </c>
      <c r="N308" s="104" t="e">
        <f t="shared" si="36"/>
        <v>#REF!</v>
      </c>
      <c r="O308" s="104" t="e">
        <f t="shared" si="35"/>
        <v>#REF!</v>
      </c>
      <c r="R308" s="104" t="e">
        <f>IF(AND(J308=0,C308&gt;=設定シート!E$85,C308&lt;=設定シート!G$85),1,0)</f>
        <v>#REF!</v>
      </c>
    </row>
    <row r="309" spans="1:18" ht="15" customHeight="1">
      <c r="B309" s="104">
        <v>3</v>
      </c>
      <c r="C309" s="104" t="e">
        <f>'報告書（事業主控）'!#REF!</f>
        <v>#REF!</v>
      </c>
      <c r="E309" s="104" t="e">
        <f>'報告書（事業主控）'!#REF!</f>
        <v>#REF!</v>
      </c>
      <c r="F309" s="104" t="e">
        <f>'報告書（事業主控）'!#REF!</f>
        <v>#REF!</v>
      </c>
      <c r="G309" s="104" t="str">
        <f>IF(ISERROR(VLOOKUP(E309,労務比率,'報告書（事業主控）'!#REF!,FALSE)),"",VLOOKUP(E309,労務比率,'報告書（事業主控）'!#REF!,FALSE))</f>
        <v/>
      </c>
      <c r="H309" s="104" t="str">
        <f>IF(ISERROR(VLOOKUP(E309,労務比率,'報告書（事業主控）'!#REF!+1,FALSE)),"",VLOOKUP(E309,労務比率,'報告書（事業主控）'!#REF!+1,FALSE))</f>
        <v/>
      </c>
      <c r="I309" s="104" t="e">
        <f>'報告書（事業主控）'!#REF!</f>
        <v>#REF!</v>
      </c>
      <c r="J309" s="104" t="e">
        <f>'報告書（事業主控）'!#REF!</f>
        <v>#REF!</v>
      </c>
      <c r="K309" s="104" t="e">
        <f>'報告書（事業主控）'!#REF!</f>
        <v>#REF!</v>
      </c>
      <c r="L309" s="104">
        <f t="shared" si="37"/>
        <v>0</v>
      </c>
      <c r="M309" s="104">
        <f t="shared" si="34"/>
        <v>0</v>
      </c>
      <c r="N309" s="104" t="e">
        <f t="shared" si="36"/>
        <v>#REF!</v>
      </c>
      <c r="O309" s="104" t="e">
        <f t="shared" si="35"/>
        <v>#REF!</v>
      </c>
      <c r="R309" s="104" t="e">
        <f>IF(AND(J309=0,C309&gt;=設定シート!E$85,C309&lt;=設定シート!G$85),1,0)</f>
        <v>#REF!</v>
      </c>
    </row>
    <row r="310" spans="1:18" ht="15" customHeight="1">
      <c r="B310" s="104">
        <v>4</v>
      </c>
      <c r="C310" s="104" t="e">
        <f>'報告書（事業主控）'!#REF!</f>
        <v>#REF!</v>
      </c>
      <c r="E310" s="104" t="e">
        <f>'報告書（事業主控）'!#REF!</f>
        <v>#REF!</v>
      </c>
      <c r="F310" s="104" t="e">
        <f>'報告書（事業主控）'!#REF!</f>
        <v>#REF!</v>
      </c>
      <c r="G310" s="104" t="str">
        <f>IF(ISERROR(VLOOKUP(E310,労務比率,'報告書（事業主控）'!#REF!,FALSE)),"",VLOOKUP(E310,労務比率,'報告書（事業主控）'!#REF!,FALSE))</f>
        <v/>
      </c>
      <c r="H310" s="104" t="str">
        <f>IF(ISERROR(VLOOKUP(E310,労務比率,'報告書（事業主控）'!#REF!+1,FALSE)),"",VLOOKUP(E310,労務比率,'報告書（事業主控）'!#REF!+1,FALSE))</f>
        <v/>
      </c>
      <c r="I310" s="104" t="e">
        <f>'報告書（事業主控）'!#REF!</f>
        <v>#REF!</v>
      </c>
      <c r="J310" s="104" t="e">
        <f>'報告書（事業主控）'!#REF!</f>
        <v>#REF!</v>
      </c>
      <c r="K310" s="104" t="e">
        <f>'報告書（事業主控）'!#REF!</f>
        <v>#REF!</v>
      </c>
      <c r="L310" s="104">
        <f t="shared" si="37"/>
        <v>0</v>
      </c>
      <c r="M310" s="104">
        <f t="shared" si="34"/>
        <v>0</v>
      </c>
      <c r="N310" s="104" t="e">
        <f t="shared" si="36"/>
        <v>#REF!</v>
      </c>
      <c r="O310" s="104" t="e">
        <f t="shared" si="35"/>
        <v>#REF!</v>
      </c>
      <c r="R310" s="104" t="e">
        <f>IF(AND(J310=0,C310&gt;=設定シート!E$85,C310&lt;=設定シート!G$85),1,0)</f>
        <v>#REF!</v>
      </c>
    </row>
    <row r="311" spans="1:18" ht="15" customHeight="1">
      <c r="B311" s="104">
        <v>5</v>
      </c>
      <c r="C311" s="104" t="e">
        <f>'報告書（事業主控）'!#REF!</f>
        <v>#REF!</v>
      </c>
      <c r="E311" s="104" t="e">
        <f>'報告書（事業主控）'!#REF!</f>
        <v>#REF!</v>
      </c>
      <c r="F311" s="104" t="e">
        <f>'報告書（事業主控）'!#REF!</f>
        <v>#REF!</v>
      </c>
      <c r="G311" s="104" t="str">
        <f>IF(ISERROR(VLOOKUP(E311,労務比率,'報告書（事業主控）'!#REF!,FALSE)),"",VLOOKUP(E311,労務比率,'報告書（事業主控）'!#REF!,FALSE))</f>
        <v/>
      </c>
      <c r="H311" s="104" t="str">
        <f>IF(ISERROR(VLOOKUP(E311,労務比率,'報告書（事業主控）'!#REF!+1,FALSE)),"",VLOOKUP(E311,労務比率,'報告書（事業主控）'!#REF!+1,FALSE))</f>
        <v/>
      </c>
      <c r="I311" s="104" t="e">
        <f>'報告書（事業主控）'!#REF!</f>
        <v>#REF!</v>
      </c>
      <c r="J311" s="104" t="e">
        <f>'報告書（事業主控）'!#REF!</f>
        <v>#REF!</v>
      </c>
      <c r="K311" s="104" t="e">
        <f>'報告書（事業主控）'!#REF!</f>
        <v>#REF!</v>
      </c>
      <c r="L311" s="104">
        <f t="shared" si="37"/>
        <v>0</v>
      </c>
      <c r="M311" s="104">
        <f t="shared" si="34"/>
        <v>0</v>
      </c>
      <c r="N311" s="104" t="e">
        <f t="shared" si="36"/>
        <v>#REF!</v>
      </c>
      <c r="O311" s="104" t="e">
        <f t="shared" si="35"/>
        <v>#REF!</v>
      </c>
      <c r="R311" s="104" t="e">
        <f>IF(AND(J311=0,C311&gt;=設定シート!E$85,C311&lt;=設定シート!G$85),1,0)</f>
        <v>#REF!</v>
      </c>
    </row>
    <row r="312" spans="1:18" ht="15" customHeight="1">
      <c r="B312" s="104">
        <v>6</v>
      </c>
      <c r="C312" s="104" t="e">
        <f>'報告書（事業主控）'!#REF!</f>
        <v>#REF!</v>
      </c>
      <c r="E312" s="104" t="e">
        <f>'報告書（事業主控）'!#REF!</f>
        <v>#REF!</v>
      </c>
      <c r="F312" s="104" t="e">
        <f>'報告書（事業主控）'!#REF!</f>
        <v>#REF!</v>
      </c>
      <c r="G312" s="104" t="str">
        <f>IF(ISERROR(VLOOKUP(E312,労務比率,'報告書（事業主控）'!#REF!,FALSE)),"",VLOOKUP(E312,労務比率,'報告書（事業主控）'!#REF!,FALSE))</f>
        <v/>
      </c>
      <c r="H312" s="104" t="str">
        <f>IF(ISERROR(VLOOKUP(E312,労務比率,'報告書（事業主控）'!#REF!+1,FALSE)),"",VLOOKUP(E312,労務比率,'報告書（事業主控）'!#REF!+1,FALSE))</f>
        <v/>
      </c>
      <c r="I312" s="104" t="e">
        <f>'報告書（事業主控）'!#REF!</f>
        <v>#REF!</v>
      </c>
      <c r="J312" s="104" t="e">
        <f>'報告書（事業主控）'!#REF!</f>
        <v>#REF!</v>
      </c>
      <c r="K312" s="104" t="e">
        <f>'報告書（事業主控）'!#REF!</f>
        <v>#REF!</v>
      </c>
      <c r="L312" s="104">
        <f t="shared" si="37"/>
        <v>0</v>
      </c>
      <c r="M312" s="104">
        <f t="shared" ref="M312:M315" si="38">IF(ISERROR(L312*H312),0,L312*H312)</f>
        <v>0</v>
      </c>
      <c r="N312" s="104" t="e">
        <f t="shared" si="36"/>
        <v>#REF!</v>
      </c>
      <c r="O312" s="104" t="e">
        <f t="shared" si="35"/>
        <v>#REF!</v>
      </c>
      <c r="R312" s="104" t="e">
        <f>IF(AND(J312=0,C312&gt;=設定シート!E$85,C312&lt;=設定シート!G$85),1,0)</f>
        <v>#REF!</v>
      </c>
    </row>
    <row r="313" spans="1:18" ht="15" customHeight="1">
      <c r="B313" s="104">
        <v>7</v>
      </c>
      <c r="C313" s="104" t="e">
        <f>'報告書（事業主控）'!#REF!</f>
        <v>#REF!</v>
      </c>
      <c r="E313" s="104" t="e">
        <f>'報告書（事業主控）'!#REF!</f>
        <v>#REF!</v>
      </c>
      <c r="F313" s="104" t="e">
        <f>'報告書（事業主控）'!#REF!</f>
        <v>#REF!</v>
      </c>
      <c r="G313" s="104" t="str">
        <f>IF(ISERROR(VLOOKUP(E313,労務比率,'報告書（事業主控）'!#REF!,FALSE)),"",VLOOKUP(E313,労務比率,'報告書（事業主控）'!#REF!,FALSE))</f>
        <v/>
      </c>
      <c r="H313" s="104" t="str">
        <f>IF(ISERROR(VLOOKUP(E313,労務比率,'報告書（事業主控）'!#REF!+1,FALSE)),"",VLOOKUP(E313,労務比率,'報告書（事業主控）'!#REF!+1,FALSE))</f>
        <v/>
      </c>
      <c r="I313" s="104" t="e">
        <f>'報告書（事業主控）'!#REF!</f>
        <v>#REF!</v>
      </c>
      <c r="J313" s="104" t="e">
        <f>'報告書（事業主控）'!#REF!</f>
        <v>#REF!</v>
      </c>
      <c r="K313" s="104" t="e">
        <f>'報告書（事業主控）'!#REF!</f>
        <v>#REF!</v>
      </c>
      <c r="L313" s="104">
        <f t="shared" si="37"/>
        <v>0</v>
      </c>
      <c r="M313" s="104">
        <f t="shared" si="38"/>
        <v>0</v>
      </c>
      <c r="N313" s="104" t="e">
        <f t="shared" si="36"/>
        <v>#REF!</v>
      </c>
      <c r="O313" s="104" t="e">
        <f t="shared" si="35"/>
        <v>#REF!</v>
      </c>
      <c r="R313" s="104" t="e">
        <f>IF(AND(J313=0,C313&gt;=設定シート!E$85,C313&lt;=設定シート!G$85),1,0)</f>
        <v>#REF!</v>
      </c>
    </row>
    <row r="314" spans="1:18" ht="15" customHeight="1">
      <c r="B314" s="104">
        <v>8</v>
      </c>
      <c r="C314" s="104" t="e">
        <f>'報告書（事業主控）'!#REF!</f>
        <v>#REF!</v>
      </c>
      <c r="E314" s="104" t="e">
        <f>'報告書（事業主控）'!#REF!</f>
        <v>#REF!</v>
      </c>
      <c r="F314" s="104" t="e">
        <f>'報告書（事業主控）'!#REF!</f>
        <v>#REF!</v>
      </c>
      <c r="G314" s="104" t="str">
        <f>IF(ISERROR(VLOOKUP(E314,労務比率,'報告書（事業主控）'!#REF!,FALSE)),"",VLOOKUP(E314,労務比率,'報告書（事業主控）'!#REF!,FALSE))</f>
        <v/>
      </c>
      <c r="H314" s="104" t="str">
        <f>IF(ISERROR(VLOOKUP(E314,労務比率,'報告書（事業主控）'!#REF!+1,FALSE)),"",VLOOKUP(E314,労務比率,'報告書（事業主控）'!#REF!+1,FALSE))</f>
        <v/>
      </c>
      <c r="I314" s="104" t="e">
        <f>'報告書（事業主控）'!#REF!</f>
        <v>#REF!</v>
      </c>
      <c r="J314" s="104" t="e">
        <f>'報告書（事業主控）'!#REF!</f>
        <v>#REF!</v>
      </c>
      <c r="K314" s="104" t="e">
        <f>'報告書（事業主控）'!#REF!</f>
        <v>#REF!</v>
      </c>
      <c r="L314" s="104">
        <f t="shared" si="37"/>
        <v>0</v>
      </c>
      <c r="M314" s="104">
        <f t="shared" si="38"/>
        <v>0</v>
      </c>
      <c r="N314" s="104" t="e">
        <f t="shared" si="36"/>
        <v>#REF!</v>
      </c>
      <c r="O314" s="104" t="e">
        <f t="shared" si="35"/>
        <v>#REF!</v>
      </c>
      <c r="R314" s="104" t="e">
        <f>IF(AND(J314=0,C314&gt;=設定シート!E$85,C314&lt;=設定シート!G$85),1,0)</f>
        <v>#REF!</v>
      </c>
    </row>
    <row r="315" spans="1:18" ht="15" customHeight="1">
      <c r="B315" s="104">
        <v>9</v>
      </c>
      <c r="C315" s="104" t="e">
        <f>'報告書（事業主控）'!#REF!</f>
        <v>#REF!</v>
      </c>
      <c r="E315" s="104" t="e">
        <f>'報告書（事業主控）'!#REF!</f>
        <v>#REF!</v>
      </c>
      <c r="F315" s="104" t="e">
        <f>'報告書（事業主控）'!#REF!</f>
        <v>#REF!</v>
      </c>
      <c r="G315" s="104" t="str">
        <f>IF(ISERROR(VLOOKUP(E315,労務比率,'報告書（事業主控）'!#REF!,FALSE)),"",VLOOKUP(E315,労務比率,'報告書（事業主控）'!#REF!,FALSE))</f>
        <v/>
      </c>
      <c r="H315" s="104" t="str">
        <f>IF(ISERROR(VLOOKUP(E315,労務比率,'報告書（事業主控）'!#REF!+1,FALSE)),"",VLOOKUP(E315,労務比率,'報告書（事業主控）'!#REF!+1,FALSE))</f>
        <v/>
      </c>
      <c r="I315" s="104" t="e">
        <f>'報告書（事業主控）'!#REF!</f>
        <v>#REF!</v>
      </c>
      <c r="J315" s="104" t="e">
        <f>'報告書（事業主控）'!#REF!</f>
        <v>#REF!</v>
      </c>
      <c r="K315" s="104" t="e">
        <f>'報告書（事業主控）'!#REF!</f>
        <v>#REF!</v>
      </c>
      <c r="L315" s="104">
        <f t="shared" si="37"/>
        <v>0</v>
      </c>
      <c r="M315" s="104">
        <f t="shared" si="38"/>
        <v>0</v>
      </c>
      <c r="N315" s="104" t="e">
        <f t="shared" si="36"/>
        <v>#REF!</v>
      </c>
      <c r="O315" s="104" t="e">
        <f t="shared" si="35"/>
        <v>#REF!</v>
      </c>
      <c r="R315" s="104" t="e">
        <f>IF(AND(J315=0,C315&gt;=設定シート!E$85,C315&lt;=設定シート!G$85),1,0)</f>
        <v>#REF!</v>
      </c>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B2:S85"/>
  <sheetViews>
    <sheetView view="pageBreakPreview" zoomScaleNormal="100" zoomScaleSheetLayoutView="100" workbookViewId="0"/>
  </sheetViews>
  <sheetFormatPr defaultColWidth="9" defaultRowHeight="11.25"/>
  <cols>
    <col min="1" max="2" width="2.625" style="39" customWidth="1"/>
    <col min="3" max="14" width="8.125" style="39" customWidth="1"/>
    <col min="15" max="16" width="9" style="39"/>
    <col min="17" max="17" width="31.875" style="39" bestFit="1" customWidth="1"/>
    <col min="18" max="18" width="9" style="39"/>
    <col min="19" max="19" width="31.875" style="39" customWidth="1"/>
    <col min="20" max="16384" width="9" style="39"/>
  </cols>
  <sheetData>
    <row r="2" spans="2:10" ht="18.75">
      <c r="B2" s="126" t="s">
        <v>131</v>
      </c>
    </row>
    <row r="4" spans="2:10">
      <c r="B4" s="39" t="s">
        <v>108</v>
      </c>
    </row>
    <row r="5" spans="2:10">
      <c r="C5" s="39" t="s">
        <v>129</v>
      </c>
      <c r="D5" s="2"/>
      <c r="E5" s="2"/>
      <c r="F5" s="2"/>
      <c r="G5" s="2"/>
      <c r="H5" s="2"/>
      <c r="I5" s="2"/>
    </row>
    <row r="6" spans="2:10">
      <c r="C6" s="693" t="s">
        <v>109</v>
      </c>
      <c r="D6" s="694"/>
      <c r="E6" s="694"/>
      <c r="F6" s="694"/>
      <c r="G6" s="694"/>
      <c r="H6" s="694"/>
      <c r="I6" s="694"/>
      <c r="J6" s="695"/>
    </row>
    <row r="7" spans="2:10">
      <c r="C7" s="696"/>
      <c r="D7" s="697"/>
      <c r="E7" s="697"/>
      <c r="F7" s="697"/>
      <c r="G7" s="697"/>
      <c r="H7" s="697"/>
      <c r="I7" s="697"/>
      <c r="J7" s="698"/>
    </row>
    <row r="8" spans="2:10">
      <c r="C8" s="683" t="s">
        <v>110</v>
      </c>
      <c r="D8" s="699"/>
      <c r="E8" s="693" t="s">
        <v>111</v>
      </c>
      <c r="F8" s="694"/>
      <c r="G8" s="694"/>
      <c r="H8" s="694"/>
      <c r="I8" s="694"/>
      <c r="J8" s="695"/>
    </row>
    <row r="9" spans="2:10">
      <c r="C9" s="683"/>
      <c r="D9" s="699"/>
      <c r="E9" s="696"/>
      <c r="F9" s="697"/>
      <c r="G9" s="697"/>
      <c r="H9" s="697"/>
      <c r="I9" s="697"/>
      <c r="J9" s="698"/>
    </row>
    <row r="10" spans="2:10" ht="11.25" customHeight="1">
      <c r="C10" s="683"/>
      <c r="D10" s="699"/>
      <c r="E10" s="683" t="s">
        <v>138</v>
      </c>
      <c r="F10" s="684"/>
      <c r="G10" s="683" t="s">
        <v>132</v>
      </c>
      <c r="H10" s="684"/>
      <c r="I10" s="683" t="s">
        <v>133</v>
      </c>
      <c r="J10" s="684"/>
    </row>
    <row r="11" spans="2:10" ht="11.25" customHeight="1">
      <c r="C11" s="700"/>
      <c r="D11" s="701"/>
      <c r="E11" s="685"/>
      <c r="F11" s="686"/>
      <c r="G11" s="685"/>
      <c r="H11" s="686"/>
      <c r="I11" s="685"/>
      <c r="J11" s="686"/>
    </row>
    <row r="12" spans="2:10">
      <c r="C12" s="244" t="s">
        <v>0</v>
      </c>
      <c r="D12" s="245" t="s">
        <v>126</v>
      </c>
      <c r="E12" s="244" t="s">
        <v>0</v>
      </c>
      <c r="F12" s="245" t="s">
        <v>126</v>
      </c>
      <c r="G12" s="244" t="s">
        <v>0</v>
      </c>
      <c r="H12" s="245" t="s">
        <v>126</v>
      </c>
      <c r="I12" s="244" t="s">
        <v>0</v>
      </c>
      <c r="J12" s="245" t="s">
        <v>126</v>
      </c>
    </row>
    <row r="13" spans="2:10">
      <c r="C13" s="246">
        <v>2007</v>
      </c>
      <c r="D13" s="245" t="s">
        <v>127</v>
      </c>
      <c r="E13" s="246">
        <v>2015</v>
      </c>
      <c r="F13" s="245" t="s">
        <v>127</v>
      </c>
      <c r="G13" s="246">
        <v>2018</v>
      </c>
      <c r="H13" s="245" t="s">
        <v>127</v>
      </c>
      <c r="I13" s="246">
        <v>2018</v>
      </c>
      <c r="J13" s="245" t="s">
        <v>128</v>
      </c>
    </row>
    <row r="14" spans="2:10">
      <c r="C14" s="677" t="str">
        <f>TEXT(DATE(LEFT(C13,4),1,1),"ggge年")&amp;D13</f>
        <v>平成19年3月31日</v>
      </c>
      <c r="D14" s="678"/>
      <c r="E14" s="677" t="str">
        <f>TEXT(DATE(LEFT(E13,4),1,1),"ggge年")&amp;F13</f>
        <v>平成27年3月31日</v>
      </c>
      <c r="F14" s="678"/>
      <c r="G14" s="677" t="str">
        <f>TEXT(DATE(LEFT(G13,4),1,1),"ggge年")&amp;H13</f>
        <v>平成30年3月31日</v>
      </c>
      <c r="H14" s="678"/>
      <c r="I14" s="677" t="str">
        <f>TEXT(DATE(LEFT(I13,4),1,1),"ggge年")&amp;J13</f>
        <v>平成30年4月1日</v>
      </c>
      <c r="J14" s="678"/>
    </row>
    <row r="15" spans="2:10">
      <c r="C15" s="679">
        <f>DATEVALUE(C14)</f>
        <v>39172</v>
      </c>
      <c r="D15" s="680"/>
      <c r="E15" s="679">
        <f>DATEVALUE(E14)</f>
        <v>42094</v>
      </c>
      <c r="F15" s="680"/>
      <c r="G15" s="679">
        <f>DATEVALUE(G14)</f>
        <v>43190</v>
      </c>
      <c r="H15" s="680"/>
      <c r="I15" s="679">
        <f>DATEVALUE(I14)</f>
        <v>43191</v>
      </c>
      <c r="J15" s="680"/>
    </row>
    <row r="18" spans="2:16">
      <c r="B18" s="39" t="s">
        <v>112</v>
      </c>
    </row>
    <row r="19" spans="2:16">
      <c r="C19" s="39" t="s">
        <v>130</v>
      </c>
      <c r="D19" s="2"/>
      <c r="E19" s="2"/>
      <c r="F19" s="2"/>
      <c r="G19" s="2"/>
      <c r="H19" s="2"/>
      <c r="I19" s="2"/>
    </row>
    <row r="20" spans="2:16">
      <c r="C20" s="40" t="s">
        <v>113</v>
      </c>
      <c r="D20" s="247">
        <v>1</v>
      </c>
      <c r="E20" s="121" t="s">
        <v>114</v>
      </c>
    </row>
    <row r="21" spans="2:16">
      <c r="C21" s="40" t="s">
        <v>115</v>
      </c>
      <c r="D21" s="247">
        <v>31</v>
      </c>
      <c r="E21" s="121" t="s">
        <v>116</v>
      </c>
    </row>
    <row r="24" spans="2:16">
      <c r="B24" s="39" t="s">
        <v>136</v>
      </c>
    </row>
    <row r="25" spans="2:16">
      <c r="C25" s="39" t="s">
        <v>137</v>
      </c>
    </row>
    <row r="26" spans="2:16">
      <c r="C26" s="341" t="str">
        <f>TEXT(DATE(LEFT(E26,4),4,1),"ggg")</f>
        <v>令和</v>
      </c>
      <c r="D26" s="341" t="str">
        <f>TEXT(DATE(LEFT(E26,4),4,1),"e")</f>
        <v>3</v>
      </c>
      <c r="E26" s="342">
        <v>2021</v>
      </c>
    </row>
    <row r="27" spans="2:16">
      <c r="C27" s="341" t="str">
        <f>TEXT(DATE(LEFT(E26-1,4),4,1),"gggg")</f>
        <v>令和</v>
      </c>
      <c r="D27" s="341" t="str">
        <f>TEXT(DATE(LEFT(E26-1,4),4,1),"e")</f>
        <v>2</v>
      </c>
      <c r="E27" s="39" t="s">
        <v>272</v>
      </c>
    </row>
    <row r="29" spans="2:16">
      <c r="B29" s="39" t="s">
        <v>117</v>
      </c>
    </row>
    <row r="30" spans="2:16">
      <c r="C30" s="39" t="s">
        <v>118</v>
      </c>
    </row>
    <row r="31" spans="2:16" ht="11.25" customHeight="1">
      <c r="C31" s="693" t="s">
        <v>226</v>
      </c>
      <c r="D31" s="694"/>
      <c r="E31" s="694"/>
      <c r="F31" s="694"/>
      <c r="G31" s="694"/>
      <c r="H31" s="694"/>
      <c r="I31" s="694"/>
      <c r="J31" s="694"/>
      <c r="K31" s="694"/>
      <c r="L31" s="694"/>
      <c r="M31" s="694"/>
      <c r="N31" s="694"/>
      <c r="O31" s="694"/>
      <c r="P31" s="695"/>
    </row>
    <row r="32" spans="2:16" ht="11.25" customHeight="1">
      <c r="C32" s="696"/>
      <c r="D32" s="697"/>
      <c r="E32" s="697"/>
      <c r="F32" s="697"/>
      <c r="G32" s="697"/>
      <c r="H32" s="697"/>
      <c r="I32" s="697"/>
      <c r="J32" s="697"/>
      <c r="K32" s="697"/>
      <c r="L32" s="697"/>
      <c r="M32" s="697"/>
      <c r="N32" s="697"/>
      <c r="O32" s="697"/>
      <c r="P32" s="698"/>
    </row>
    <row r="33" spans="3:19" ht="11.25" customHeight="1">
      <c r="C33" s="732" t="s">
        <v>319</v>
      </c>
      <c r="D33" s="733"/>
      <c r="E33" s="733"/>
      <c r="F33" s="733"/>
      <c r="G33" s="734" t="s">
        <v>320</v>
      </c>
      <c r="H33" s="733"/>
      <c r="I33" s="733"/>
      <c r="J33" s="735"/>
      <c r="K33" s="734" t="s">
        <v>321</v>
      </c>
      <c r="L33" s="733"/>
      <c r="M33" s="733"/>
      <c r="N33" s="735"/>
      <c r="O33" s="734" t="s">
        <v>322</v>
      </c>
      <c r="P33" s="418"/>
    </row>
    <row r="34" spans="3:19" ht="11.25" customHeight="1">
      <c r="C34" s="248">
        <v>2009</v>
      </c>
      <c r="D34" s="249" t="s">
        <v>128</v>
      </c>
      <c r="E34" s="250">
        <v>2012</v>
      </c>
      <c r="F34" s="251" t="s">
        <v>127</v>
      </c>
      <c r="G34" s="252">
        <f>E34</f>
        <v>2012</v>
      </c>
      <c r="H34" s="249" t="s">
        <v>128</v>
      </c>
      <c r="I34" s="250">
        <v>2015</v>
      </c>
      <c r="J34" s="251" t="s">
        <v>127</v>
      </c>
      <c r="K34" s="252">
        <f>I34</f>
        <v>2015</v>
      </c>
      <c r="L34" s="249" t="s">
        <v>128</v>
      </c>
      <c r="M34" s="250">
        <v>2018</v>
      </c>
      <c r="N34" s="251" t="s">
        <v>127</v>
      </c>
      <c r="O34" s="252">
        <f>M34</f>
        <v>2018</v>
      </c>
      <c r="P34" s="249" t="s">
        <v>128</v>
      </c>
    </row>
    <row r="35" spans="3:19" ht="11.25" customHeight="1">
      <c r="C35" s="677" t="str">
        <f>TEXT(DATE(LEFT(C34,4),1,1),"ggge年")&amp;D34</f>
        <v>平成21年4月1日</v>
      </c>
      <c r="D35" s="678"/>
      <c r="E35" s="753" t="str">
        <f>TEXT(DATE(LEFT(E34,4),1,1),"ggge年")&amp;F34</f>
        <v>平成24年3月31日</v>
      </c>
      <c r="F35" s="754"/>
      <c r="G35" s="753" t="str">
        <f>TEXT(DATE(LEFT(G34,4),1,1),"ggge年")&amp;H34</f>
        <v>平成24年4月1日</v>
      </c>
      <c r="H35" s="678"/>
      <c r="I35" s="753" t="str">
        <f>TEXT(DATE(LEFT(I34,4),1,1),"ggge年")&amp;J34</f>
        <v>平成27年3月31日</v>
      </c>
      <c r="J35" s="754"/>
      <c r="K35" s="753" t="str">
        <f>TEXT(DATE(LEFT(K34,4),1,1),"ggge年")&amp;L34</f>
        <v>平成27年4月1日</v>
      </c>
      <c r="L35" s="678"/>
      <c r="M35" s="753" t="str">
        <f>TEXT(DATE(LEFT(M34,4),1,1),"ggge年")&amp;N34</f>
        <v>平成30年3月31日</v>
      </c>
      <c r="N35" s="754"/>
      <c r="O35" s="753" t="str">
        <f>TEXT(DATE(LEFT(O34,4),1,1),"ggge年")&amp;P34</f>
        <v>平成30年4月1日</v>
      </c>
      <c r="P35" s="678"/>
    </row>
    <row r="36" spans="3:19" ht="11.25" customHeight="1">
      <c r="C36" s="679">
        <f>DATEVALUE(C35)</f>
        <v>39904</v>
      </c>
      <c r="D36" s="680"/>
      <c r="E36" s="755">
        <f>DATEVALUE(E35)</f>
        <v>40999</v>
      </c>
      <c r="F36" s="756"/>
      <c r="G36" s="755">
        <f>DATEVALUE(G35)</f>
        <v>41000</v>
      </c>
      <c r="H36" s="680"/>
      <c r="I36" s="755">
        <f>DATEVALUE(I35)</f>
        <v>42094</v>
      </c>
      <c r="J36" s="756"/>
      <c r="K36" s="755">
        <f>DATEVALUE(K35)</f>
        <v>42095</v>
      </c>
      <c r="L36" s="680"/>
      <c r="M36" s="755">
        <f>DATEVALUE(M35)</f>
        <v>43190</v>
      </c>
      <c r="N36" s="756"/>
      <c r="O36" s="755">
        <f>DATEVALUE(O35)</f>
        <v>43191</v>
      </c>
      <c r="P36" s="680"/>
    </row>
    <row r="37" spans="3:19" ht="12" thickBot="1"/>
    <row r="38" spans="3:19" ht="13.5">
      <c r="C38" s="709" t="s">
        <v>323</v>
      </c>
      <c r="D38" s="710"/>
      <c r="E38" s="710"/>
      <c r="F38" s="711"/>
      <c r="G38" s="716" t="s">
        <v>41</v>
      </c>
      <c r="H38" s="364"/>
      <c r="I38" s="364"/>
      <c r="J38" s="364"/>
      <c r="K38" s="364"/>
      <c r="L38" s="364"/>
      <c r="M38" s="364"/>
      <c r="N38" s="365"/>
    </row>
    <row r="39" spans="3:19" ht="11.25" customHeight="1">
      <c r="C39" s="712"/>
      <c r="D39" s="713"/>
      <c r="E39" s="713"/>
      <c r="F39" s="714"/>
      <c r="G39" s="717" t="str">
        <f>C33&amp;CHAR(10)&amp;"工事開始日が"&amp;CHAR(10)&amp;C35&amp;"～"&amp;CHAR(10)&amp;E35&amp;CHAR(10)&amp;"のもの"</f>
        <v>①
工事開始日が
平成21年4月1日～
平成24年3月31日
のもの</v>
      </c>
      <c r="H39" s="718"/>
      <c r="I39" s="723" t="str">
        <f>G33&amp;CHAR(10)&amp;"工事開始日が"&amp;CHAR(10)&amp;G35&amp;"～"&amp;CHAR(10)&amp;I35&amp;CHAR(10)&amp;"のもの"</f>
        <v>②
工事開始日が
平成24年4月1日～
平成27年3月31日
のもの</v>
      </c>
      <c r="J39" s="718"/>
      <c r="K39" s="723" t="str">
        <f>K33&amp;CHAR(10)&amp;"工事開始日が"&amp;CHAR(10)&amp;K35&amp;"～"&amp;CHAR(10)&amp;M35&amp;CHAR(10)&amp;"のもの"</f>
        <v>③
工事開始日が
平成27年4月1日～
平成30年3月31日
のもの</v>
      </c>
      <c r="L39" s="718"/>
      <c r="M39" s="726" t="str">
        <f>O33&amp;CHAR(10)&amp;"工事開始日が"&amp;CHAR(10)&amp;O35&amp;CHAR(10)&amp;"以降のもの"</f>
        <v>④
工事開始日が
平成30年4月1日
以降のもの</v>
      </c>
      <c r="N39" s="727"/>
    </row>
    <row r="40" spans="3:19" ht="11.25" customHeight="1">
      <c r="C40" s="712"/>
      <c r="D40" s="713"/>
      <c r="E40" s="713"/>
      <c r="F40" s="714"/>
      <c r="G40" s="719"/>
      <c r="H40" s="720"/>
      <c r="I40" s="724"/>
      <c r="J40" s="720"/>
      <c r="K40" s="724"/>
      <c r="L40" s="720"/>
      <c r="M40" s="728"/>
      <c r="N40" s="729"/>
    </row>
    <row r="41" spans="3:19" ht="11.25" customHeight="1">
      <c r="C41" s="712"/>
      <c r="D41" s="713"/>
      <c r="E41" s="713"/>
      <c r="F41" s="714"/>
      <c r="G41" s="719"/>
      <c r="H41" s="720"/>
      <c r="I41" s="724"/>
      <c r="J41" s="720"/>
      <c r="K41" s="724"/>
      <c r="L41" s="720"/>
      <c r="M41" s="728"/>
      <c r="N41" s="729"/>
    </row>
    <row r="42" spans="3:19">
      <c r="C42" s="712"/>
      <c r="D42" s="713"/>
      <c r="E42" s="713"/>
      <c r="F42" s="714"/>
      <c r="G42" s="719"/>
      <c r="H42" s="720"/>
      <c r="I42" s="724"/>
      <c r="J42" s="720"/>
      <c r="K42" s="724"/>
      <c r="L42" s="720"/>
      <c r="M42" s="728"/>
      <c r="N42" s="729"/>
    </row>
    <row r="43" spans="3:19">
      <c r="C43" s="712"/>
      <c r="D43" s="713"/>
      <c r="E43" s="713"/>
      <c r="F43" s="714"/>
      <c r="G43" s="721"/>
      <c r="H43" s="722"/>
      <c r="I43" s="725"/>
      <c r="J43" s="722"/>
      <c r="K43" s="725"/>
      <c r="L43" s="722"/>
      <c r="M43" s="730"/>
      <c r="N43" s="731"/>
    </row>
    <row r="44" spans="3:19">
      <c r="C44" s="715"/>
      <c r="D44" s="697"/>
      <c r="E44" s="697"/>
      <c r="F44" s="698"/>
      <c r="G44" s="253" t="s">
        <v>119</v>
      </c>
      <c r="H44" s="253" t="s">
        <v>42</v>
      </c>
      <c r="I44" s="253" t="s">
        <v>119</v>
      </c>
      <c r="J44" s="253" t="s">
        <v>42</v>
      </c>
      <c r="K44" s="253" t="s">
        <v>119</v>
      </c>
      <c r="L44" s="253" t="s">
        <v>42</v>
      </c>
      <c r="M44" s="253" t="s">
        <v>119</v>
      </c>
      <c r="N44" s="254" t="s">
        <v>42</v>
      </c>
    </row>
    <row r="45" spans="3:19" ht="13.5">
      <c r="C45" s="703" t="s">
        <v>324</v>
      </c>
      <c r="D45" s="704"/>
      <c r="E45" s="704"/>
      <c r="F45" s="705"/>
      <c r="G45" s="123" t="s">
        <v>325</v>
      </c>
      <c r="H45" s="168" t="s">
        <v>273</v>
      </c>
      <c r="I45" s="169">
        <v>18</v>
      </c>
      <c r="J45" s="168">
        <v>89</v>
      </c>
      <c r="K45" s="169">
        <v>19</v>
      </c>
      <c r="L45" s="168">
        <v>79</v>
      </c>
      <c r="M45" s="170">
        <v>19</v>
      </c>
      <c r="N45" s="124">
        <v>62</v>
      </c>
      <c r="Q45" s="255" t="str">
        <f>C45</f>
        <v>31 水力発電施設、ずい道等新設事業</v>
      </c>
    </row>
    <row r="46" spans="3:19" ht="13.5">
      <c r="C46" s="703" t="s">
        <v>326</v>
      </c>
      <c r="D46" s="704"/>
      <c r="E46" s="704"/>
      <c r="F46" s="705"/>
      <c r="G46" s="256" t="s">
        <v>273</v>
      </c>
      <c r="H46" s="257" t="s">
        <v>327</v>
      </c>
      <c r="I46" s="258">
        <v>20</v>
      </c>
      <c r="J46" s="257">
        <v>16</v>
      </c>
      <c r="K46" s="258">
        <v>20</v>
      </c>
      <c r="L46" s="257">
        <v>11</v>
      </c>
      <c r="M46" s="259">
        <v>19</v>
      </c>
      <c r="N46" s="260">
        <v>11</v>
      </c>
      <c r="Q46" s="255" t="str">
        <f t="shared" ref="Q46:Q53" si="0">C46</f>
        <v>32 道路新設事業</v>
      </c>
    </row>
    <row r="47" spans="3:19" ht="13.5">
      <c r="C47" s="703" t="s">
        <v>328</v>
      </c>
      <c r="D47" s="704"/>
      <c r="E47" s="704"/>
      <c r="F47" s="705"/>
      <c r="G47" s="256" t="s">
        <v>325</v>
      </c>
      <c r="H47" s="257" t="s">
        <v>273</v>
      </c>
      <c r="I47" s="258">
        <v>18</v>
      </c>
      <c r="J47" s="257">
        <v>10</v>
      </c>
      <c r="K47" s="258">
        <v>18</v>
      </c>
      <c r="L47" s="257">
        <v>9</v>
      </c>
      <c r="M47" s="259">
        <v>17</v>
      </c>
      <c r="N47" s="260">
        <v>9</v>
      </c>
      <c r="Q47" s="255" t="str">
        <f t="shared" si="0"/>
        <v>33 舗装工事業</v>
      </c>
      <c r="S47" s="255"/>
    </row>
    <row r="48" spans="3:19" ht="13.5">
      <c r="C48" s="703" t="s">
        <v>329</v>
      </c>
      <c r="D48" s="704"/>
      <c r="E48" s="704"/>
      <c r="F48" s="705"/>
      <c r="G48" s="256" t="s">
        <v>273</v>
      </c>
      <c r="H48" s="257" t="s">
        <v>325</v>
      </c>
      <c r="I48" s="258">
        <v>23</v>
      </c>
      <c r="J48" s="257">
        <v>17</v>
      </c>
      <c r="K48" s="258">
        <v>25</v>
      </c>
      <c r="L48" s="257">
        <v>9.5</v>
      </c>
      <c r="M48" s="259">
        <v>24</v>
      </c>
      <c r="N48" s="260">
        <v>9</v>
      </c>
      <c r="Q48" s="255" t="str">
        <f t="shared" si="0"/>
        <v>34 鉄道又は軌道新設事業</v>
      </c>
    </row>
    <row r="49" spans="2:19" ht="13.5">
      <c r="C49" s="703" t="s">
        <v>330</v>
      </c>
      <c r="D49" s="704"/>
      <c r="E49" s="704"/>
      <c r="F49" s="705"/>
      <c r="G49" s="256" t="s">
        <v>325</v>
      </c>
      <c r="H49" s="257" t="s">
        <v>325</v>
      </c>
      <c r="I49" s="258">
        <v>21</v>
      </c>
      <c r="J49" s="257">
        <v>13</v>
      </c>
      <c r="K49" s="258">
        <v>23</v>
      </c>
      <c r="L49" s="257">
        <v>11</v>
      </c>
      <c r="M49" s="259">
        <v>23</v>
      </c>
      <c r="N49" s="260">
        <v>9.5</v>
      </c>
      <c r="Q49" s="255" t="str">
        <f t="shared" si="0"/>
        <v>35 建築事業
（既設建築物設備工事業を除く）</v>
      </c>
    </row>
    <row r="50" spans="2:19" ht="13.5">
      <c r="C50" s="703" t="s">
        <v>331</v>
      </c>
      <c r="D50" s="704"/>
      <c r="E50" s="704"/>
      <c r="F50" s="705"/>
      <c r="G50" s="256" t="s">
        <v>325</v>
      </c>
      <c r="H50" s="257" t="s">
        <v>325</v>
      </c>
      <c r="I50" s="258">
        <v>22</v>
      </c>
      <c r="J50" s="257">
        <v>15</v>
      </c>
      <c r="K50" s="258">
        <v>23</v>
      </c>
      <c r="L50" s="257">
        <v>15</v>
      </c>
      <c r="M50" s="259">
        <v>23</v>
      </c>
      <c r="N50" s="260">
        <v>12</v>
      </c>
      <c r="Q50" s="255" t="str">
        <f t="shared" si="0"/>
        <v>38 既設建築物設備工事業</v>
      </c>
    </row>
    <row r="51" spans="2:19" ht="13.5">
      <c r="C51" s="703" t="s">
        <v>332</v>
      </c>
      <c r="D51" s="704"/>
      <c r="E51" s="704"/>
      <c r="F51" s="705"/>
      <c r="G51" s="256" t="s">
        <v>273</v>
      </c>
      <c r="H51" s="257" t="s">
        <v>325</v>
      </c>
      <c r="I51" s="258">
        <v>38</v>
      </c>
      <c r="J51" s="257">
        <v>7.5</v>
      </c>
      <c r="K51" s="258">
        <v>40</v>
      </c>
      <c r="L51" s="257">
        <v>6.5</v>
      </c>
      <c r="M51" s="259">
        <v>38</v>
      </c>
      <c r="N51" s="260">
        <v>6.5</v>
      </c>
      <c r="Q51" s="255" t="str">
        <f t="shared" si="0"/>
        <v>36 機械装置(組立て又は取付け）</v>
      </c>
      <c r="S51" s="255" t="str">
        <f>$C51</f>
        <v>36 機械装置(組立て又は取付け）</v>
      </c>
    </row>
    <row r="52" spans="2:19" ht="13.5">
      <c r="C52" s="703" t="s">
        <v>333</v>
      </c>
      <c r="D52" s="704"/>
      <c r="E52" s="704"/>
      <c r="F52" s="705"/>
      <c r="G52" s="256" t="s">
        <v>325</v>
      </c>
      <c r="H52" s="257" t="s">
        <v>325</v>
      </c>
      <c r="I52" s="258">
        <v>21</v>
      </c>
      <c r="J52" s="257">
        <v>7.5</v>
      </c>
      <c r="K52" s="258">
        <v>22</v>
      </c>
      <c r="L52" s="257">
        <v>6.5</v>
      </c>
      <c r="M52" s="259">
        <v>21</v>
      </c>
      <c r="N52" s="260">
        <v>6.5</v>
      </c>
      <c r="Q52" s="255" t="str">
        <f t="shared" si="0"/>
        <v>36 機械装置(その他のもの）</v>
      </c>
      <c r="S52" s="255" t="str">
        <f>$C52</f>
        <v>36 機械装置(その他のもの）</v>
      </c>
    </row>
    <row r="53" spans="2:19" ht="14.25" thickBot="1">
      <c r="C53" s="706" t="s">
        <v>334</v>
      </c>
      <c r="D53" s="707"/>
      <c r="E53" s="707"/>
      <c r="F53" s="708"/>
      <c r="G53" s="261" t="s">
        <v>325</v>
      </c>
      <c r="H53" s="262" t="s">
        <v>325</v>
      </c>
      <c r="I53" s="263">
        <v>23</v>
      </c>
      <c r="J53" s="262">
        <v>19</v>
      </c>
      <c r="K53" s="263">
        <v>24</v>
      </c>
      <c r="L53" s="262">
        <v>17</v>
      </c>
      <c r="M53" s="264">
        <v>24</v>
      </c>
      <c r="N53" s="265">
        <v>15</v>
      </c>
      <c r="Q53" s="255" t="str">
        <f t="shared" si="0"/>
        <v>37 その他の建設事業</v>
      </c>
    </row>
    <row r="55" spans="2:19">
      <c r="C55" s="39" t="s">
        <v>335</v>
      </c>
    </row>
    <row r="56" spans="2:19">
      <c r="C56" s="39" t="s">
        <v>336</v>
      </c>
    </row>
    <row r="59" spans="2:19">
      <c r="B59" s="39" t="s">
        <v>123</v>
      </c>
    </row>
    <row r="60" spans="2:19">
      <c r="C60" s="39" t="s">
        <v>124</v>
      </c>
      <c r="D60" s="2"/>
      <c r="E60" s="2"/>
      <c r="F60" s="2"/>
      <c r="G60" s="2"/>
      <c r="H60" s="2"/>
      <c r="I60" s="2"/>
    </row>
    <row r="61" spans="2:19" ht="11.25" customHeight="1">
      <c r="C61" s="40"/>
      <c r="D61" s="40"/>
    </row>
    <row r="62" spans="2:19" ht="11.25" customHeight="1">
      <c r="C62" s="40"/>
      <c r="D62" s="40" t="s">
        <v>125</v>
      </c>
    </row>
    <row r="65" spans="2:10">
      <c r="B65" s="39" t="s">
        <v>134</v>
      </c>
    </row>
    <row r="66" spans="2:10" ht="12" thickBot="1">
      <c r="C66" s="39" t="s">
        <v>135</v>
      </c>
      <c r="D66" s="2"/>
    </row>
    <row r="67" spans="2:10" ht="13.5">
      <c r="C67" s="702" t="s">
        <v>41</v>
      </c>
      <c r="D67" s="364"/>
      <c r="E67" s="364"/>
      <c r="F67" s="364"/>
      <c r="G67" s="364"/>
      <c r="H67" s="364"/>
      <c r="I67" s="364"/>
      <c r="J67" s="365"/>
    </row>
    <row r="68" spans="2:10" ht="11.25" customHeight="1">
      <c r="C68" s="736" t="str">
        <f>$C$14&amp;CHAR(10)&amp;"以前のもの"&amp;CHAR(10)&amp;"(計算に使用しない)"</f>
        <v>平成19年3月31日
以前のもの
(計算に使用しない)</v>
      </c>
      <c r="D68" s="737"/>
      <c r="E68" s="742" t="str">
        <f>$E$14&amp;CHAR(10)&amp;"以前のもの"</f>
        <v>平成27年3月31日
以前のもの</v>
      </c>
      <c r="F68" s="742"/>
      <c r="G68" s="742" t="str">
        <f>$G$14&amp;CHAR(10)&amp;"以前のもの"</f>
        <v>平成30年3月31日
以前のもの</v>
      </c>
      <c r="H68" s="742"/>
      <c r="I68" s="742" t="str">
        <f>$I$14&amp;CHAR(10)&amp;"以降のもの"</f>
        <v>平成30年4月1日
以降のもの</v>
      </c>
      <c r="J68" s="745"/>
    </row>
    <row r="69" spans="2:10">
      <c r="C69" s="738"/>
      <c r="D69" s="739"/>
      <c r="E69" s="743"/>
      <c r="F69" s="743"/>
      <c r="G69" s="743"/>
      <c r="H69" s="743"/>
      <c r="I69" s="743"/>
      <c r="J69" s="746"/>
    </row>
    <row r="70" spans="2:10">
      <c r="C70" s="738"/>
      <c r="D70" s="739"/>
      <c r="E70" s="743"/>
      <c r="F70" s="743"/>
      <c r="G70" s="743"/>
      <c r="H70" s="743"/>
      <c r="I70" s="743"/>
      <c r="J70" s="746"/>
    </row>
    <row r="71" spans="2:10">
      <c r="C71" s="740"/>
      <c r="D71" s="741"/>
      <c r="E71" s="744"/>
      <c r="F71" s="744"/>
      <c r="G71" s="744"/>
      <c r="H71" s="744"/>
      <c r="I71" s="744"/>
      <c r="J71" s="747"/>
    </row>
    <row r="72" spans="2:10" ht="12" thickBot="1">
      <c r="C72" s="748" t="s">
        <v>337</v>
      </c>
      <c r="D72" s="749"/>
      <c r="E72" s="750">
        <v>0.6</v>
      </c>
      <c r="F72" s="751"/>
      <c r="G72" s="750">
        <v>0.6</v>
      </c>
      <c r="H72" s="751"/>
      <c r="I72" s="750">
        <v>0.6</v>
      </c>
      <c r="J72" s="752"/>
    </row>
    <row r="73" spans="2:10">
      <c r="C73" s="39" t="s">
        <v>139</v>
      </c>
    </row>
    <row r="76" spans="2:10">
      <c r="B76" s="39" t="s">
        <v>243</v>
      </c>
    </row>
    <row r="77" spans="2:10">
      <c r="C77" s="39" t="s">
        <v>250</v>
      </c>
      <c r="D77" s="2"/>
      <c r="E77" s="2"/>
      <c r="F77" s="2"/>
      <c r="G77" s="2"/>
      <c r="H77" s="2"/>
      <c r="I77" s="2"/>
    </row>
    <row r="78" spans="2:10">
      <c r="C78" s="681" t="str">
        <f>"工事開始日が"&amp;CHAR(10)&amp;$C$84&amp;CHAR(10)&amp;"以前のもの"</f>
        <v>工事開始日が
平成25年9月30日
以前のもの</v>
      </c>
      <c r="D78" s="682"/>
      <c r="E78" s="681" t="str">
        <f>"工事開始日が"&amp;CHAR(10)&amp;$E$84&amp;"～"&amp;$G$84&amp;CHAR(10)&amp;"までのもの"</f>
        <v>工事開始日が
平成25年10月1日～平成27年3月31日
までのもの</v>
      </c>
      <c r="F78" s="687"/>
      <c r="G78" s="687"/>
      <c r="H78" s="682"/>
      <c r="I78" s="681" t="str">
        <f>"工事開始日が"&amp;CHAR(10)&amp;$I$84&amp;CHAR(10)&amp;"以降のもの"</f>
        <v>工事開始日が
平成27年4月1日
以降のもの</v>
      </c>
      <c r="J78" s="682"/>
    </row>
    <row r="79" spans="2:10">
      <c r="C79" s="683"/>
      <c r="D79" s="684"/>
      <c r="E79" s="683"/>
      <c r="F79" s="688"/>
      <c r="G79" s="688"/>
      <c r="H79" s="684"/>
      <c r="I79" s="683"/>
      <c r="J79" s="684"/>
    </row>
    <row r="80" spans="2:10">
      <c r="C80" s="685"/>
      <c r="D80" s="686"/>
      <c r="E80" s="685"/>
      <c r="F80" s="689"/>
      <c r="G80" s="689"/>
      <c r="H80" s="686"/>
      <c r="I80" s="685"/>
      <c r="J80" s="686"/>
    </row>
    <row r="81" spans="3:10">
      <c r="C81" s="690" t="s">
        <v>246</v>
      </c>
      <c r="D81" s="691"/>
      <c r="E81" s="690" t="s">
        <v>247</v>
      </c>
      <c r="F81" s="692"/>
      <c r="G81" s="692"/>
      <c r="H81" s="691"/>
      <c r="I81" s="690" t="s">
        <v>246</v>
      </c>
      <c r="J81" s="691"/>
    </row>
    <row r="82" spans="3:10">
      <c r="C82" s="244" t="s">
        <v>0</v>
      </c>
      <c r="D82" s="245" t="s">
        <v>126</v>
      </c>
      <c r="E82" s="244" t="s">
        <v>0</v>
      </c>
      <c r="F82" s="245" t="s">
        <v>126</v>
      </c>
      <c r="G82" s="244" t="s">
        <v>0</v>
      </c>
      <c r="H82" s="245" t="s">
        <v>126</v>
      </c>
      <c r="I82" s="244" t="s">
        <v>0</v>
      </c>
      <c r="J82" s="245" t="s">
        <v>126</v>
      </c>
    </row>
    <row r="83" spans="3:10">
      <c r="C83" s="246">
        <v>2013</v>
      </c>
      <c r="D83" s="266" t="s">
        <v>244</v>
      </c>
      <c r="E83" s="267">
        <v>2013</v>
      </c>
      <c r="F83" s="266" t="s">
        <v>245</v>
      </c>
      <c r="G83" s="267">
        <v>2015</v>
      </c>
      <c r="H83" s="266" t="s">
        <v>127</v>
      </c>
      <c r="I83" s="267">
        <v>2015</v>
      </c>
      <c r="J83" s="266" t="s">
        <v>128</v>
      </c>
    </row>
    <row r="84" spans="3:10">
      <c r="C84" s="677" t="str">
        <f>TEXT(DATE(LEFT(C83,4),1,1),"ggge年")&amp;D83</f>
        <v>平成25年9月30日</v>
      </c>
      <c r="D84" s="678"/>
      <c r="E84" s="677" t="str">
        <f>TEXT(DATE(LEFT(E83,4),1,1),"ggge年")&amp;F83</f>
        <v>平成25年10月1日</v>
      </c>
      <c r="F84" s="678"/>
      <c r="G84" s="677" t="str">
        <f>TEXT(DATE(LEFT(G83,4),1,1),"ggge年")&amp;H83</f>
        <v>平成27年3月31日</v>
      </c>
      <c r="H84" s="678"/>
      <c r="I84" s="677" t="str">
        <f>TEXT(DATE(LEFT(I83,4),1,1),"ggge年")&amp;J83</f>
        <v>平成27年4月1日</v>
      </c>
      <c r="J84" s="678"/>
    </row>
    <row r="85" spans="3:10">
      <c r="C85" s="679">
        <f>DATEVALUE(C84)</f>
        <v>41547</v>
      </c>
      <c r="D85" s="680"/>
      <c r="E85" s="679">
        <f>DATEVALUE(E84)</f>
        <v>41548</v>
      </c>
      <c r="F85" s="680"/>
      <c r="G85" s="679">
        <f>DATEVALUE(G84)</f>
        <v>42094</v>
      </c>
      <c r="H85" s="680"/>
      <c r="I85" s="679">
        <f>DATEVALUE(I84)</f>
        <v>42095</v>
      </c>
      <c r="J85" s="680"/>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8" scale="8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10"/>
    <pageSetUpPr fitToPage="1"/>
  </sheetPr>
  <dimension ref="A1:DQ73"/>
  <sheetViews>
    <sheetView showGridLines="0" zoomScale="85" zoomScaleNormal="85" workbookViewId="0"/>
  </sheetViews>
  <sheetFormatPr defaultColWidth="1.25" defaultRowHeight="0" customHeight="1" zeroHeight="1"/>
  <cols>
    <col min="1" max="114" width="1.25" style="89" customWidth="1"/>
    <col min="115" max="115" width="1.25" style="39" customWidth="1"/>
    <col min="116" max="117" width="19.125" style="39" customWidth="1"/>
    <col min="118" max="16384" width="1.25" style="39"/>
  </cols>
  <sheetData>
    <row r="1" spans="3:117" s="39" customFormat="1" ht="9" customHeight="1" thickBot="1">
      <c r="C1" s="40"/>
      <c r="D1" s="40"/>
      <c r="E1" s="40"/>
      <c r="F1" s="40"/>
      <c r="G1" s="40"/>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row>
    <row r="2" spans="3:117" s="39" customFormat="1" ht="27" customHeight="1" thickBot="1">
      <c r="C2" s="40"/>
      <c r="D2" s="775" t="s">
        <v>160</v>
      </c>
      <c r="E2" s="775"/>
      <c r="F2" s="775"/>
      <c r="G2" s="775"/>
      <c r="H2" s="775"/>
      <c r="I2" s="775"/>
      <c r="J2" s="775"/>
      <c r="K2" s="775"/>
      <c r="L2" s="776"/>
      <c r="M2" s="777"/>
      <c r="N2" s="777"/>
      <c r="O2" s="777"/>
      <c r="P2" s="778"/>
      <c r="Q2" s="42" t="s">
        <v>161</v>
      </c>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row>
    <row r="3" spans="3:117" s="39" customFormat="1" ht="12" customHeight="1" thickBot="1">
      <c r="C3" s="42"/>
      <c r="D3" s="42"/>
      <c r="E3" s="42"/>
      <c r="F3" s="40"/>
      <c r="G3" s="43"/>
      <c r="H3" s="42"/>
      <c r="I3" s="41"/>
      <c r="J3" s="41"/>
      <c r="K3" s="42"/>
      <c r="L3" s="42"/>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row>
    <row r="4" spans="3:117" s="39" customFormat="1" ht="27" customHeight="1" thickBot="1">
      <c r="C4" s="42"/>
      <c r="D4" s="42" t="s">
        <v>162</v>
      </c>
      <c r="E4" s="42"/>
      <c r="F4" s="42"/>
      <c r="G4" s="42"/>
      <c r="H4" s="41"/>
      <c r="I4" s="41"/>
      <c r="J4" s="41"/>
      <c r="K4" s="41"/>
      <c r="L4" s="41"/>
      <c r="M4" s="41"/>
      <c r="N4" s="41"/>
      <c r="O4" s="41"/>
      <c r="P4" s="41"/>
      <c r="Q4" s="41"/>
      <c r="R4" s="41"/>
      <c r="S4" s="41"/>
      <c r="T4" s="41"/>
      <c r="U4" s="41"/>
      <c r="V4" s="41"/>
      <c r="W4" s="779"/>
      <c r="X4" s="780"/>
      <c r="Y4" s="780"/>
      <c r="Z4" s="780"/>
      <c r="AA4" s="780"/>
      <c r="AB4" s="780"/>
      <c r="AC4" s="780"/>
      <c r="AD4" s="780"/>
      <c r="AE4" s="780"/>
      <c r="AF4" s="781"/>
      <c r="AG4" s="41"/>
      <c r="AH4" s="44" t="s">
        <v>48</v>
      </c>
      <c r="AI4" s="150" t="str">
        <f>IF(W4="行わない","（概算保険料額から充当を行います。）","（還付請求書を別途作成する必要があります。）")</f>
        <v>（還付請求書を別途作成する必要があります。）</v>
      </c>
      <c r="AJ4" s="41"/>
      <c r="AK4" s="41"/>
      <c r="AL4" s="41"/>
      <c r="AM4" s="41"/>
      <c r="AN4" s="41"/>
      <c r="AO4" s="41"/>
      <c r="AP4" s="41"/>
      <c r="AQ4" s="41"/>
      <c r="AR4" s="41"/>
      <c r="AS4" s="41"/>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row>
    <row r="5" spans="3:117" s="39" customFormat="1" ht="12" customHeight="1">
      <c r="C5" s="42"/>
      <c r="D5" s="42"/>
      <c r="E5" s="42"/>
      <c r="F5" s="42"/>
      <c r="G5" s="42"/>
      <c r="H5" s="41"/>
      <c r="I5" s="41"/>
      <c r="J5" s="41"/>
      <c r="K5" s="41"/>
      <c r="L5" s="41"/>
      <c r="M5" s="41"/>
      <c r="N5" s="41"/>
      <c r="O5" s="41"/>
      <c r="P5" s="41"/>
      <c r="Q5" s="41"/>
      <c r="R5" s="41"/>
      <c r="S5" s="41"/>
      <c r="T5" s="41"/>
      <c r="U5" s="41"/>
      <c r="V5" s="41"/>
      <c r="W5" s="148"/>
      <c r="X5" s="103"/>
      <c r="Y5" s="103"/>
      <c r="Z5" s="103"/>
      <c r="AA5" s="103"/>
      <c r="AB5" s="103"/>
      <c r="AC5" s="103"/>
      <c r="AD5" s="103"/>
      <c r="AE5" s="103"/>
      <c r="AF5" s="103"/>
      <c r="AG5" s="41"/>
      <c r="AH5" s="44"/>
      <c r="AJ5" s="41"/>
      <c r="AK5" s="41"/>
      <c r="AL5" s="41"/>
      <c r="AM5" s="41"/>
      <c r="AN5" s="41"/>
      <c r="AO5" s="41"/>
      <c r="AP5" s="41"/>
      <c r="AQ5" s="41"/>
      <c r="AR5" s="41"/>
      <c r="AS5" s="41"/>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DL5" s="782" t="s">
        <v>163</v>
      </c>
      <c r="DM5" s="783"/>
    </row>
    <row r="6" spans="3:117" s="39" customFormat="1" ht="27" customHeight="1">
      <c r="C6" s="40"/>
      <c r="D6" s="149" t="s">
        <v>164</v>
      </c>
      <c r="E6" s="42"/>
      <c r="F6" s="42"/>
      <c r="G6" s="42"/>
      <c r="H6" s="42"/>
      <c r="I6" s="42"/>
      <c r="J6" s="42"/>
      <c r="K6" s="42"/>
      <c r="L6" s="102"/>
      <c r="M6" s="102"/>
      <c r="N6" s="102"/>
      <c r="O6" s="102"/>
      <c r="P6" s="102"/>
      <c r="Q6" s="42"/>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L6" s="128" t="s">
        <v>275</v>
      </c>
      <c r="DM6" s="128" t="s">
        <v>276</v>
      </c>
    </row>
    <row r="7" spans="3:117" s="39" customFormat="1" ht="27" customHeight="1">
      <c r="C7" s="40"/>
      <c r="D7" s="42" t="s">
        <v>165</v>
      </c>
      <c r="E7" s="42"/>
      <c r="F7" s="42"/>
      <c r="G7" s="42"/>
      <c r="H7" s="42"/>
      <c r="I7" s="42"/>
      <c r="J7" s="42"/>
      <c r="K7" s="42"/>
      <c r="L7" s="102"/>
      <c r="M7" s="102"/>
      <c r="N7" s="102"/>
      <c r="O7" s="102"/>
      <c r="P7" s="102"/>
      <c r="Q7" s="42"/>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L7" s="122">
        <v>1</v>
      </c>
      <c r="DM7" s="129"/>
    </row>
    <row r="8" spans="3:117" s="39" customFormat="1" ht="15" customHeight="1">
      <c r="C8" s="40"/>
      <c r="D8" s="40"/>
      <c r="E8" s="40"/>
      <c r="F8" s="40"/>
      <c r="G8" s="40"/>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DL8" s="122">
        <v>2</v>
      </c>
    </row>
    <row r="9" spans="3:117" ht="8.25" customHeight="1" thickBot="1">
      <c r="F9" s="784" t="s">
        <v>166</v>
      </c>
      <c r="G9" s="784"/>
      <c r="H9" s="784"/>
      <c r="I9" s="784" t="s">
        <v>167</v>
      </c>
      <c r="J9" s="784"/>
      <c r="K9" s="784"/>
      <c r="L9" s="45"/>
      <c r="AA9" s="197"/>
      <c r="AB9" s="197"/>
      <c r="AC9" s="786" t="s">
        <v>168</v>
      </c>
      <c r="AD9" s="786"/>
      <c r="AE9" s="786"/>
      <c r="AF9" s="786"/>
      <c r="AG9" s="786"/>
      <c r="AH9" s="786"/>
      <c r="AI9" s="786"/>
      <c r="AJ9" s="786"/>
      <c r="AK9" s="786"/>
      <c r="AL9" s="786"/>
      <c r="AM9" s="786"/>
      <c r="AN9" s="786"/>
      <c r="AO9" s="197"/>
      <c r="AP9" s="197"/>
      <c r="AQ9" s="786" t="s">
        <v>169</v>
      </c>
      <c r="AR9" s="786"/>
      <c r="AS9" s="786"/>
      <c r="AT9" s="786"/>
      <c r="AU9" s="786"/>
      <c r="AV9" s="786"/>
      <c r="AW9" s="786"/>
      <c r="AX9" s="786"/>
      <c r="AY9" s="786"/>
      <c r="AZ9" s="786"/>
      <c r="BA9" s="786"/>
      <c r="BB9" s="786"/>
      <c r="BC9" s="786"/>
      <c r="DL9" s="122">
        <v>3</v>
      </c>
    </row>
    <row r="10" spans="3:117" ht="8.25" customHeight="1">
      <c r="F10" s="785"/>
      <c r="G10" s="785"/>
      <c r="H10" s="785"/>
      <c r="I10" s="784"/>
      <c r="J10" s="784"/>
      <c r="K10" s="784"/>
      <c r="L10" s="46"/>
      <c r="AA10" s="197"/>
      <c r="AB10" s="197"/>
      <c r="AC10" s="786"/>
      <c r="AD10" s="786"/>
      <c r="AE10" s="786"/>
      <c r="AF10" s="786"/>
      <c r="AG10" s="786"/>
      <c r="AH10" s="786"/>
      <c r="AI10" s="786"/>
      <c r="AJ10" s="786"/>
      <c r="AK10" s="786"/>
      <c r="AL10" s="786"/>
      <c r="AM10" s="786"/>
      <c r="AN10" s="786"/>
      <c r="AO10" s="197"/>
      <c r="AP10" s="197"/>
      <c r="AQ10" s="786"/>
      <c r="AR10" s="786"/>
      <c r="AS10" s="786"/>
      <c r="AT10" s="786"/>
      <c r="AU10" s="786"/>
      <c r="AV10" s="786"/>
      <c r="AW10" s="786"/>
      <c r="AX10" s="786"/>
      <c r="AY10" s="786"/>
      <c r="AZ10" s="786"/>
      <c r="BA10" s="786"/>
      <c r="BB10" s="786"/>
      <c r="BC10" s="786"/>
      <c r="CG10" s="787" t="s">
        <v>170</v>
      </c>
      <c r="CH10" s="788"/>
      <c r="CI10" s="788"/>
      <c r="CJ10" s="788"/>
      <c r="CK10" s="788"/>
      <c r="CL10" s="788"/>
      <c r="CM10" s="788"/>
      <c r="CN10" s="788"/>
      <c r="CO10" s="788"/>
      <c r="CP10" s="788"/>
      <c r="CQ10" s="788"/>
      <c r="CR10" s="788"/>
      <c r="CS10" s="788"/>
      <c r="CT10" s="788"/>
      <c r="CU10" s="788"/>
      <c r="CV10" s="788"/>
      <c r="CW10" s="788"/>
      <c r="CX10" s="788"/>
      <c r="CY10" s="788"/>
      <c r="CZ10" s="788"/>
      <c r="DA10" s="788"/>
      <c r="DB10" s="788"/>
      <c r="DC10" s="789"/>
    </row>
    <row r="11" spans="3:117" ht="8.25" customHeight="1">
      <c r="F11" s="793">
        <v>3</v>
      </c>
      <c r="G11" s="794"/>
      <c r="H11" s="795"/>
      <c r="J11" s="793">
        <v>2</v>
      </c>
      <c r="K11" s="794"/>
      <c r="L11" s="795"/>
      <c r="N11" s="793">
        <v>7</v>
      </c>
      <c r="O11" s="794"/>
      <c r="P11" s="795"/>
      <c r="R11" s="793">
        <v>0</v>
      </c>
      <c r="S11" s="794"/>
      <c r="T11" s="795"/>
      <c r="V11" s="793">
        <v>1</v>
      </c>
      <c r="W11" s="794"/>
      <c r="X11" s="795"/>
      <c r="AC11" s="793"/>
      <c r="AD11" s="802"/>
      <c r="AE11" s="803"/>
      <c r="AG11" s="793"/>
      <c r="AH11" s="794"/>
      <c r="AI11" s="795"/>
      <c r="AQ11" s="793"/>
      <c r="AR11" s="802"/>
      <c r="AS11" s="803"/>
      <c r="AT11" s="810"/>
      <c r="AU11" s="811"/>
      <c r="CG11" s="790"/>
      <c r="CH11" s="791"/>
      <c r="CI11" s="791"/>
      <c r="CJ11" s="791"/>
      <c r="CK11" s="791"/>
      <c r="CL11" s="791"/>
      <c r="CM11" s="791"/>
      <c r="CN11" s="791"/>
      <c r="CO11" s="791"/>
      <c r="CP11" s="791"/>
      <c r="CQ11" s="791"/>
      <c r="CR11" s="791"/>
      <c r="CS11" s="791"/>
      <c r="CT11" s="791"/>
      <c r="CU11" s="791"/>
      <c r="CV11" s="791"/>
      <c r="CW11" s="791"/>
      <c r="CX11" s="791"/>
      <c r="CY11" s="791"/>
      <c r="CZ11" s="791"/>
      <c r="DA11" s="791"/>
      <c r="DB11" s="791"/>
      <c r="DC11" s="792"/>
    </row>
    <row r="12" spans="3:117" ht="8.25" customHeight="1">
      <c r="F12" s="796"/>
      <c r="G12" s="797"/>
      <c r="H12" s="798"/>
      <c r="J12" s="796"/>
      <c r="K12" s="797"/>
      <c r="L12" s="798"/>
      <c r="N12" s="796"/>
      <c r="O12" s="797"/>
      <c r="P12" s="798"/>
      <c r="R12" s="796"/>
      <c r="S12" s="797"/>
      <c r="T12" s="798"/>
      <c r="V12" s="796"/>
      <c r="W12" s="797"/>
      <c r="X12" s="798"/>
      <c r="AC12" s="804"/>
      <c r="AD12" s="805"/>
      <c r="AE12" s="806"/>
      <c r="AG12" s="796"/>
      <c r="AH12" s="797"/>
      <c r="AI12" s="798"/>
      <c r="AQ12" s="804"/>
      <c r="AR12" s="805"/>
      <c r="AS12" s="806"/>
      <c r="AT12" s="810"/>
      <c r="AU12" s="811"/>
      <c r="CD12" s="22"/>
      <c r="CE12" s="47"/>
      <c r="CF12" s="47"/>
      <c r="CG12" s="790"/>
      <c r="CH12" s="791"/>
      <c r="CI12" s="791"/>
      <c r="CJ12" s="791"/>
      <c r="CK12" s="791"/>
      <c r="CL12" s="791"/>
      <c r="CM12" s="791"/>
      <c r="CN12" s="791"/>
      <c r="CO12" s="791"/>
      <c r="CP12" s="791"/>
      <c r="CQ12" s="791"/>
      <c r="CR12" s="791"/>
      <c r="CS12" s="791"/>
      <c r="CT12" s="791"/>
      <c r="CU12" s="791"/>
      <c r="CV12" s="791"/>
      <c r="CW12" s="791"/>
      <c r="CX12" s="791"/>
      <c r="CY12" s="791"/>
      <c r="CZ12" s="791"/>
      <c r="DA12" s="791"/>
      <c r="DB12" s="791"/>
      <c r="DC12" s="792"/>
    </row>
    <row r="13" spans="3:117" ht="8.25" customHeight="1">
      <c r="F13" s="796"/>
      <c r="G13" s="797"/>
      <c r="H13" s="798"/>
      <c r="J13" s="796"/>
      <c r="K13" s="797"/>
      <c r="L13" s="798"/>
      <c r="N13" s="796"/>
      <c r="O13" s="797"/>
      <c r="P13" s="798"/>
      <c r="R13" s="796"/>
      <c r="S13" s="797"/>
      <c r="T13" s="798"/>
      <c r="V13" s="796"/>
      <c r="W13" s="797"/>
      <c r="X13" s="798"/>
      <c r="AC13" s="804"/>
      <c r="AD13" s="805"/>
      <c r="AE13" s="806"/>
      <c r="AG13" s="796"/>
      <c r="AH13" s="797"/>
      <c r="AI13" s="798"/>
      <c r="AQ13" s="804"/>
      <c r="AR13" s="805"/>
      <c r="AS13" s="806"/>
      <c r="AT13" s="810"/>
      <c r="AU13" s="811"/>
      <c r="CD13" s="22"/>
      <c r="CE13" s="47"/>
      <c r="CF13" s="47"/>
      <c r="CG13" s="790"/>
      <c r="CH13" s="791"/>
      <c r="CI13" s="791"/>
      <c r="CJ13" s="791"/>
      <c r="CK13" s="791"/>
      <c r="CL13" s="791"/>
      <c r="CM13" s="791"/>
      <c r="CN13" s="791"/>
      <c r="CO13" s="791"/>
      <c r="CP13" s="791"/>
      <c r="CQ13" s="791"/>
      <c r="CR13" s="791"/>
      <c r="CS13" s="791"/>
      <c r="CT13" s="791"/>
      <c r="CU13" s="791"/>
      <c r="CV13" s="791"/>
      <c r="CW13" s="791"/>
      <c r="CX13" s="791"/>
      <c r="CY13" s="791"/>
      <c r="CZ13" s="791"/>
      <c r="DA13" s="791"/>
      <c r="DB13" s="791"/>
      <c r="DC13" s="792"/>
    </row>
    <row r="14" spans="3:117" ht="8.25" customHeight="1">
      <c r="F14" s="799"/>
      <c r="G14" s="800"/>
      <c r="H14" s="801"/>
      <c r="J14" s="799"/>
      <c r="K14" s="800"/>
      <c r="L14" s="801"/>
      <c r="N14" s="799"/>
      <c r="O14" s="800"/>
      <c r="P14" s="801"/>
      <c r="R14" s="799"/>
      <c r="S14" s="800"/>
      <c r="T14" s="801"/>
      <c r="V14" s="799"/>
      <c r="W14" s="800"/>
      <c r="X14" s="801"/>
      <c r="AC14" s="807"/>
      <c r="AD14" s="808"/>
      <c r="AE14" s="809"/>
      <c r="AG14" s="799"/>
      <c r="AH14" s="800"/>
      <c r="AI14" s="801"/>
      <c r="AQ14" s="807"/>
      <c r="AR14" s="808"/>
      <c r="AS14" s="809"/>
      <c r="AT14" s="810"/>
      <c r="AU14" s="811"/>
      <c r="BD14" s="48"/>
      <c r="BE14" s="49"/>
      <c r="BF14" s="49"/>
      <c r="BG14" s="49"/>
      <c r="BH14" s="49"/>
      <c r="BI14" s="812" t="s">
        <v>171</v>
      </c>
      <c r="BJ14" s="812"/>
      <c r="BK14" s="812"/>
      <c r="BL14" s="812"/>
      <c r="BM14" s="812"/>
      <c r="BN14" s="812"/>
      <c r="BO14" s="812"/>
      <c r="BP14" s="812"/>
      <c r="BQ14" s="812"/>
      <c r="BR14" s="812"/>
      <c r="BS14" s="812"/>
      <c r="BT14" s="812"/>
      <c r="BU14" s="812"/>
      <c r="BV14" s="49"/>
      <c r="BW14" s="49"/>
      <c r="BX14" s="49"/>
      <c r="BY14" s="49"/>
      <c r="BZ14" s="50"/>
      <c r="CG14" s="790"/>
      <c r="CH14" s="791"/>
      <c r="CI14" s="791"/>
      <c r="CJ14" s="791"/>
      <c r="CK14" s="791"/>
      <c r="CL14" s="791"/>
      <c r="CM14" s="791"/>
      <c r="CN14" s="791"/>
      <c r="CO14" s="791"/>
      <c r="CP14" s="791"/>
      <c r="CQ14" s="791"/>
      <c r="CR14" s="791"/>
      <c r="CS14" s="791"/>
      <c r="CT14" s="791"/>
      <c r="CU14" s="791"/>
      <c r="CV14" s="791"/>
      <c r="CW14" s="791"/>
      <c r="CX14" s="791"/>
      <c r="CY14" s="791"/>
      <c r="CZ14" s="791"/>
      <c r="DA14" s="791"/>
      <c r="DB14" s="791"/>
      <c r="DC14" s="792"/>
    </row>
    <row r="15" spans="3:117" ht="8.25" customHeight="1">
      <c r="BD15" s="51"/>
      <c r="BE15" s="52"/>
      <c r="BF15" s="52"/>
      <c r="BG15" s="52"/>
      <c r="BH15" s="52"/>
      <c r="BI15" s="813"/>
      <c r="BJ15" s="813"/>
      <c r="BK15" s="813"/>
      <c r="BL15" s="813"/>
      <c r="BM15" s="813"/>
      <c r="BN15" s="813"/>
      <c r="BO15" s="813"/>
      <c r="BP15" s="813"/>
      <c r="BQ15" s="813"/>
      <c r="BR15" s="813"/>
      <c r="BS15" s="813"/>
      <c r="BT15" s="813"/>
      <c r="BU15" s="813"/>
      <c r="BV15" s="52"/>
      <c r="BW15" s="52"/>
      <c r="BX15" s="52"/>
      <c r="BY15" s="52"/>
      <c r="BZ15" s="53"/>
      <c r="CF15" s="54"/>
      <c r="CG15" s="790"/>
      <c r="CH15" s="791"/>
      <c r="CI15" s="791"/>
      <c r="CJ15" s="791"/>
      <c r="CK15" s="791"/>
      <c r="CL15" s="791"/>
      <c r="CM15" s="791"/>
      <c r="CN15" s="791"/>
      <c r="CO15" s="791"/>
      <c r="CP15" s="791"/>
      <c r="CQ15" s="791"/>
      <c r="CR15" s="791"/>
      <c r="CS15" s="791"/>
      <c r="CT15" s="791"/>
      <c r="CU15" s="791"/>
      <c r="CV15" s="791"/>
      <c r="CW15" s="791"/>
      <c r="CX15" s="791"/>
      <c r="CY15" s="791"/>
      <c r="CZ15" s="791"/>
      <c r="DA15" s="791"/>
      <c r="DB15" s="791"/>
      <c r="DC15" s="792"/>
    </row>
    <row r="16" spans="3:117" ht="8.25" customHeight="1">
      <c r="C16" s="814" t="s">
        <v>172</v>
      </c>
      <c r="D16" s="815"/>
      <c r="E16" s="816"/>
      <c r="F16" s="820" t="s">
        <v>173</v>
      </c>
      <c r="G16" s="821"/>
      <c r="H16" s="821"/>
      <c r="I16" s="821"/>
      <c r="J16" s="821"/>
      <c r="K16" s="821"/>
      <c r="L16" s="822"/>
      <c r="M16" s="826" t="s">
        <v>174</v>
      </c>
      <c r="N16" s="826"/>
      <c r="O16" s="826"/>
      <c r="P16" s="828" t="s">
        <v>175</v>
      </c>
      <c r="Q16" s="828"/>
      <c r="R16" s="828"/>
      <c r="S16" s="828"/>
      <c r="T16" s="828"/>
      <c r="U16" s="828"/>
      <c r="V16" s="830" t="s">
        <v>176</v>
      </c>
      <c r="W16" s="830"/>
      <c r="X16" s="830"/>
      <c r="Y16" s="830"/>
      <c r="Z16" s="830"/>
      <c r="AA16" s="830"/>
      <c r="AB16" s="830"/>
      <c r="AC16" s="830"/>
      <c r="AD16" s="830"/>
      <c r="AE16" s="830"/>
      <c r="AF16" s="830"/>
      <c r="AG16" s="830"/>
      <c r="AH16" s="830"/>
      <c r="AI16" s="830"/>
      <c r="AJ16" s="830"/>
      <c r="AK16" s="830"/>
      <c r="AL16" s="830"/>
      <c r="AM16" s="830"/>
      <c r="AN16" s="830" t="s">
        <v>177</v>
      </c>
      <c r="AO16" s="830"/>
      <c r="AP16" s="830"/>
      <c r="AQ16" s="830"/>
      <c r="AR16" s="830"/>
      <c r="AS16" s="830"/>
      <c r="AT16" s="830"/>
      <c r="AU16" s="830"/>
      <c r="AV16" s="830"/>
      <c r="AW16" s="830"/>
      <c r="AX16" s="830"/>
      <c r="AY16" s="832"/>
      <c r="AZ16" s="55"/>
      <c r="BD16" s="834" t="s">
        <v>178</v>
      </c>
      <c r="BE16" s="834"/>
      <c r="BF16" s="834"/>
      <c r="BG16" s="834"/>
      <c r="BH16" s="834"/>
      <c r="BI16" s="834" t="s">
        <v>179</v>
      </c>
      <c r="BJ16" s="834"/>
      <c r="BK16" s="834"/>
      <c r="BL16" s="834"/>
      <c r="BM16" s="834"/>
      <c r="BN16" s="834"/>
      <c r="BO16" s="850" t="s">
        <v>180</v>
      </c>
      <c r="BP16" s="851"/>
      <c r="BQ16" s="851"/>
      <c r="BR16" s="851"/>
      <c r="BS16" s="851"/>
      <c r="BT16" s="851"/>
      <c r="BU16" s="852"/>
      <c r="BV16" s="856" t="s">
        <v>181</v>
      </c>
      <c r="BW16" s="857"/>
      <c r="BX16" s="857"/>
      <c r="BY16" s="857"/>
      <c r="BZ16" s="858"/>
      <c r="CG16" s="862" t="s">
        <v>182</v>
      </c>
      <c r="CH16" s="863"/>
      <c r="CI16" s="863"/>
      <c r="CJ16" s="863"/>
      <c r="CK16" s="863"/>
      <c r="CL16" s="863"/>
      <c r="CM16" s="863"/>
      <c r="CN16" s="863"/>
      <c r="CO16" s="863"/>
      <c r="CP16" s="863"/>
      <c r="CQ16" s="863"/>
      <c r="CR16" s="863"/>
      <c r="CS16" s="863"/>
      <c r="CT16" s="863"/>
      <c r="CU16" s="863"/>
      <c r="CV16" s="863"/>
      <c r="CW16" s="863"/>
      <c r="CX16" s="863"/>
      <c r="CY16" s="863"/>
      <c r="CZ16" s="863"/>
      <c r="DA16" s="863"/>
      <c r="DB16" s="863"/>
      <c r="DC16" s="864"/>
    </row>
    <row r="17" spans="3:107" ht="8.25" customHeight="1">
      <c r="C17" s="817"/>
      <c r="D17" s="818"/>
      <c r="E17" s="819"/>
      <c r="F17" s="823"/>
      <c r="G17" s="824"/>
      <c r="H17" s="824"/>
      <c r="I17" s="824"/>
      <c r="J17" s="824"/>
      <c r="K17" s="824"/>
      <c r="L17" s="825"/>
      <c r="M17" s="827"/>
      <c r="N17" s="827"/>
      <c r="O17" s="827"/>
      <c r="P17" s="829"/>
      <c r="Q17" s="829"/>
      <c r="R17" s="829"/>
      <c r="S17" s="829"/>
      <c r="T17" s="829"/>
      <c r="U17" s="829"/>
      <c r="V17" s="831"/>
      <c r="W17" s="831"/>
      <c r="X17" s="831"/>
      <c r="Y17" s="831"/>
      <c r="Z17" s="831"/>
      <c r="AA17" s="831"/>
      <c r="AB17" s="831"/>
      <c r="AC17" s="831"/>
      <c r="AD17" s="831"/>
      <c r="AE17" s="831"/>
      <c r="AF17" s="831"/>
      <c r="AG17" s="831"/>
      <c r="AH17" s="831"/>
      <c r="AI17" s="831"/>
      <c r="AJ17" s="831"/>
      <c r="AK17" s="831"/>
      <c r="AL17" s="831"/>
      <c r="AM17" s="831"/>
      <c r="AN17" s="831"/>
      <c r="AO17" s="831"/>
      <c r="AP17" s="831"/>
      <c r="AQ17" s="831"/>
      <c r="AR17" s="831"/>
      <c r="AS17" s="831"/>
      <c r="AT17" s="831"/>
      <c r="AU17" s="831"/>
      <c r="AV17" s="831"/>
      <c r="AW17" s="831"/>
      <c r="AX17" s="831"/>
      <c r="AY17" s="833"/>
      <c r="AZ17" s="193"/>
      <c r="BD17" s="834"/>
      <c r="BE17" s="834"/>
      <c r="BF17" s="834"/>
      <c r="BG17" s="834"/>
      <c r="BH17" s="834"/>
      <c r="BI17" s="834"/>
      <c r="BJ17" s="834"/>
      <c r="BK17" s="834"/>
      <c r="BL17" s="834"/>
      <c r="BM17" s="834"/>
      <c r="BN17" s="834"/>
      <c r="BO17" s="853"/>
      <c r="BP17" s="854"/>
      <c r="BQ17" s="854"/>
      <c r="BR17" s="854"/>
      <c r="BS17" s="854"/>
      <c r="BT17" s="854"/>
      <c r="BU17" s="855"/>
      <c r="BV17" s="859"/>
      <c r="BW17" s="860"/>
      <c r="BX17" s="860"/>
      <c r="BY17" s="860"/>
      <c r="BZ17" s="861"/>
      <c r="CF17" s="22"/>
      <c r="CG17" s="865"/>
      <c r="CH17" s="863"/>
      <c r="CI17" s="863"/>
      <c r="CJ17" s="863"/>
      <c r="CK17" s="863"/>
      <c r="CL17" s="863"/>
      <c r="CM17" s="863"/>
      <c r="CN17" s="863"/>
      <c r="CO17" s="863"/>
      <c r="CP17" s="863"/>
      <c r="CQ17" s="863"/>
      <c r="CR17" s="863"/>
      <c r="CS17" s="863"/>
      <c r="CT17" s="863"/>
      <c r="CU17" s="863"/>
      <c r="CV17" s="863"/>
      <c r="CW17" s="863"/>
      <c r="CX17" s="863"/>
      <c r="CY17" s="863"/>
      <c r="CZ17" s="863"/>
      <c r="DA17" s="863"/>
      <c r="DB17" s="863"/>
      <c r="DC17" s="864"/>
    </row>
    <row r="18" spans="3:107" ht="2.25" customHeight="1">
      <c r="C18" s="817"/>
      <c r="D18" s="818"/>
      <c r="E18" s="819"/>
      <c r="F18" s="56"/>
      <c r="G18" s="57"/>
      <c r="H18" s="57"/>
      <c r="I18" s="57"/>
      <c r="J18" s="57"/>
      <c r="K18" s="57"/>
      <c r="L18" s="57"/>
      <c r="M18" s="57"/>
      <c r="N18" s="57"/>
      <c r="O18" s="57"/>
      <c r="P18" s="58"/>
      <c r="Q18" s="58"/>
      <c r="R18" s="58"/>
      <c r="S18" s="58"/>
      <c r="T18" s="58"/>
      <c r="U18" s="58"/>
      <c r="V18" s="59"/>
      <c r="W18" s="59"/>
      <c r="X18" s="59"/>
      <c r="Y18" s="59"/>
      <c r="Z18" s="59"/>
      <c r="AA18" s="59"/>
      <c r="AB18" s="59"/>
      <c r="AC18" s="59"/>
      <c r="AD18" s="59"/>
      <c r="AE18" s="59"/>
      <c r="AF18" s="59"/>
      <c r="AG18" s="59"/>
      <c r="AH18" s="59"/>
      <c r="AI18" s="59"/>
      <c r="AJ18" s="59"/>
      <c r="AK18" s="59"/>
      <c r="AL18" s="59"/>
      <c r="AM18" s="59"/>
      <c r="AN18" s="60"/>
      <c r="AO18" s="60"/>
      <c r="AP18" s="60"/>
      <c r="AQ18" s="59"/>
      <c r="AR18" s="59"/>
      <c r="AS18" s="59"/>
      <c r="AT18" s="59"/>
      <c r="AU18" s="59"/>
      <c r="AV18" s="59"/>
      <c r="AW18" s="59"/>
      <c r="AX18" s="59"/>
      <c r="AY18" s="59"/>
      <c r="AZ18" s="191"/>
      <c r="BD18" s="856"/>
      <c r="BE18" s="857"/>
      <c r="BF18" s="857"/>
      <c r="BG18" s="857"/>
      <c r="BH18" s="858"/>
      <c r="BI18" s="856"/>
      <c r="BJ18" s="857"/>
      <c r="BK18" s="857"/>
      <c r="BL18" s="857"/>
      <c r="BM18" s="857"/>
      <c r="BN18" s="858"/>
      <c r="BO18" s="872"/>
      <c r="BP18" s="873"/>
      <c r="BQ18" s="873"/>
      <c r="BR18" s="873"/>
      <c r="BS18" s="873"/>
      <c r="BT18" s="873"/>
      <c r="BU18" s="874"/>
      <c r="BV18" s="856"/>
      <c r="BW18" s="857"/>
      <c r="BX18" s="857"/>
      <c r="BY18" s="857"/>
      <c r="BZ18" s="858"/>
      <c r="CF18" s="22"/>
      <c r="CG18" s="865"/>
      <c r="CH18" s="863"/>
      <c r="CI18" s="863"/>
      <c r="CJ18" s="863"/>
      <c r="CK18" s="863"/>
      <c r="CL18" s="863"/>
      <c r="CM18" s="863"/>
      <c r="CN18" s="863"/>
      <c r="CO18" s="863"/>
      <c r="CP18" s="863"/>
      <c r="CQ18" s="863"/>
      <c r="CR18" s="863"/>
      <c r="CS18" s="863"/>
      <c r="CT18" s="863"/>
      <c r="CU18" s="863"/>
      <c r="CV18" s="863"/>
      <c r="CW18" s="863"/>
      <c r="CX18" s="863"/>
      <c r="CY18" s="863"/>
      <c r="CZ18" s="863"/>
      <c r="DA18" s="863"/>
      <c r="DB18" s="863"/>
      <c r="DC18" s="864"/>
    </row>
    <row r="19" spans="3:107" ht="8.25" customHeight="1">
      <c r="C19" s="817"/>
      <c r="D19" s="818"/>
      <c r="E19" s="819"/>
      <c r="F19" s="61"/>
      <c r="G19" s="886" t="str">
        <f>'報告書（事業主控）'!J10</f>
        <v>2</v>
      </c>
      <c r="H19" s="887"/>
      <c r="I19" s="887"/>
      <c r="J19" s="844" t="str">
        <f>'報告書（事業主控）'!K10</f>
        <v>3</v>
      </c>
      <c r="K19" s="836"/>
      <c r="L19" s="837"/>
      <c r="M19" s="844" t="str">
        <f>'報告書（事業主控）'!L10</f>
        <v>1</v>
      </c>
      <c r="N19" s="836"/>
      <c r="O19" s="837"/>
      <c r="P19" s="888" t="str">
        <f>'報告書（事業主控）'!M10</f>
        <v>1</v>
      </c>
      <c r="Q19" s="889"/>
      <c r="R19" s="890"/>
      <c r="S19" s="888" t="str">
        <f>'報告書（事業主控）'!N10</f>
        <v>2</v>
      </c>
      <c r="T19" s="889"/>
      <c r="U19" s="890"/>
      <c r="V19" s="844" t="str">
        <f>'報告書（事業主控）'!O10</f>
        <v>9</v>
      </c>
      <c r="W19" s="836"/>
      <c r="X19" s="837"/>
      <c r="Y19" s="844" t="str">
        <f>'報告書（事業主控）'!P10</f>
        <v>4</v>
      </c>
      <c r="Z19" s="836"/>
      <c r="AA19" s="837"/>
      <c r="AB19" s="844" t="str">
        <f>'報告書（事業主控）'!Q10</f>
        <v>9</v>
      </c>
      <c r="AC19" s="836"/>
      <c r="AD19" s="837"/>
      <c r="AE19" s="844" t="str">
        <f>'報告書（事業主控）'!R10</f>
        <v>0</v>
      </c>
      <c r="AF19" s="836"/>
      <c r="AG19" s="837"/>
      <c r="AH19" s="844" t="str">
        <f>'報告書（事業主控）'!S10</f>
        <v>1</v>
      </c>
      <c r="AI19" s="836"/>
      <c r="AJ19" s="837"/>
      <c r="AK19" s="844" t="str">
        <f>'報告書（事業主控）'!T10</f>
        <v>5</v>
      </c>
      <c r="AL19" s="836"/>
      <c r="AM19" s="847"/>
      <c r="AN19" s="883" t="s">
        <v>183</v>
      </c>
      <c r="AO19" s="884"/>
      <c r="AP19" s="885"/>
      <c r="AQ19" s="835">
        <f>'報告書（事業主控）'!U10</f>
        <v>0</v>
      </c>
      <c r="AR19" s="836"/>
      <c r="AS19" s="837"/>
      <c r="AT19" s="844">
        <f>'報告書（事業主控）'!V10</f>
        <v>0</v>
      </c>
      <c r="AU19" s="836"/>
      <c r="AV19" s="837"/>
      <c r="AW19" s="844">
        <f>'報告書（事業主控）'!W10</f>
        <v>0</v>
      </c>
      <c r="AX19" s="836"/>
      <c r="AY19" s="847"/>
      <c r="AZ19" s="62"/>
      <c r="BA19" s="811"/>
      <c r="BB19" s="811"/>
      <c r="BD19" s="869"/>
      <c r="BE19" s="870"/>
      <c r="BF19" s="870"/>
      <c r="BG19" s="870"/>
      <c r="BH19" s="871"/>
      <c r="BI19" s="869"/>
      <c r="BJ19" s="870"/>
      <c r="BK19" s="870"/>
      <c r="BL19" s="870"/>
      <c r="BM19" s="870"/>
      <c r="BN19" s="871"/>
      <c r="BO19" s="875"/>
      <c r="BP19" s="876"/>
      <c r="BQ19" s="876"/>
      <c r="BR19" s="876"/>
      <c r="BS19" s="876"/>
      <c r="BT19" s="876"/>
      <c r="BU19" s="877"/>
      <c r="BV19" s="869"/>
      <c r="BW19" s="870"/>
      <c r="BX19" s="870"/>
      <c r="BY19" s="870"/>
      <c r="BZ19" s="871"/>
      <c r="CF19" s="22"/>
      <c r="CG19" s="865"/>
      <c r="CH19" s="863"/>
      <c r="CI19" s="863"/>
      <c r="CJ19" s="863"/>
      <c r="CK19" s="863"/>
      <c r="CL19" s="863"/>
      <c r="CM19" s="863"/>
      <c r="CN19" s="863"/>
      <c r="CO19" s="863"/>
      <c r="CP19" s="863"/>
      <c r="CQ19" s="863"/>
      <c r="CR19" s="863"/>
      <c r="CS19" s="863"/>
      <c r="CT19" s="863"/>
      <c r="CU19" s="863"/>
      <c r="CV19" s="863"/>
      <c r="CW19" s="863"/>
      <c r="CX19" s="863"/>
      <c r="CY19" s="863"/>
      <c r="CZ19" s="863"/>
      <c r="DA19" s="863"/>
      <c r="DB19" s="863"/>
      <c r="DC19" s="864"/>
    </row>
    <row r="20" spans="3:107" ht="8.25" customHeight="1">
      <c r="C20" s="817"/>
      <c r="D20" s="818"/>
      <c r="E20" s="819"/>
      <c r="F20" s="61"/>
      <c r="G20" s="886"/>
      <c r="H20" s="887"/>
      <c r="I20" s="887"/>
      <c r="J20" s="845"/>
      <c r="K20" s="839"/>
      <c r="L20" s="840"/>
      <c r="M20" s="845"/>
      <c r="N20" s="839"/>
      <c r="O20" s="840"/>
      <c r="P20" s="891"/>
      <c r="Q20" s="892"/>
      <c r="R20" s="893"/>
      <c r="S20" s="891"/>
      <c r="T20" s="892"/>
      <c r="U20" s="893"/>
      <c r="V20" s="845"/>
      <c r="W20" s="839"/>
      <c r="X20" s="840"/>
      <c r="Y20" s="845"/>
      <c r="Z20" s="839"/>
      <c r="AA20" s="840"/>
      <c r="AB20" s="845"/>
      <c r="AC20" s="839"/>
      <c r="AD20" s="840"/>
      <c r="AE20" s="845"/>
      <c r="AF20" s="839"/>
      <c r="AG20" s="840"/>
      <c r="AH20" s="845"/>
      <c r="AI20" s="839"/>
      <c r="AJ20" s="840"/>
      <c r="AK20" s="845"/>
      <c r="AL20" s="839"/>
      <c r="AM20" s="848"/>
      <c r="AN20" s="883"/>
      <c r="AO20" s="884"/>
      <c r="AP20" s="885"/>
      <c r="AQ20" s="838"/>
      <c r="AR20" s="839"/>
      <c r="AS20" s="840"/>
      <c r="AT20" s="845"/>
      <c r="AU20" s="839"/>
      <c r="AV20" s="840"/>
      <c r="AW20" s="845"/>
      <c r="AX20" s="839"/>
      <c r="AY20" s="848"/>
      <c r="AZ20" s="63"/>
      <c r="BA20" s="811"/>
      <c r="BB20" s="811"/>
      <c r="BD20" s="869"/>
      <c r="BE20" s="870"/>
      <c r="BF20" s="870"/>
      <c r="BG20" s="870"/>
      <c r="BH20" s="871"/>
      <c r="BI20" s="869"/>
      <c r="BJ20" s="870"/>
      <c r="BK20" s="870"/>
      <c r="BL20" s="870"/>
      <c r="BM20" s="870"/>
      <c r="BN20" s="871"/>
      <c r="BO20" s="875"/>
      <c r="BP20" s="876"/>
      <c r="BQ20" s="876"/>
      <c r="BR20" s="876"/>
      <c r="BS20" s="876"/>
      <c r="BT20" s="876"/>
      <c r="BU20" s="877"/>
      <c r="BV20" s="869"/>
      <c r="BW20" s="870"/>
      <c r="BX20" s="870"/>
      <c r="BY20" s="870"/>
      <c r="BZ20" s="871"/>
      <c r="CG20" s="865"/>
      <c r="CH20" s="863"/>
      <c r="CI20" s="863"/>
      <c r="CJ20" s="863"/>
      <c r="CK20" s="863"/>
      <c r="CL20" s="863"/>
      <c r="CM20" s="863"/>
      <c r="CN20" s="863"/>
      <c r="CO20" s="863"/>
      <c r="CP20" s="863"/>
      <c r="CQ20" s="863"/>
      <c r="CR20" s="863"/>
      <c r="CS20" s="863"/>
      <c r="CT20" s="863"/>
      <c r="CU20" s="863"/>
      <c r="CV20" s="863"/>
      <c r="CW20" s="863"/>
      <c r="CX20" s="863"/>
      <c r="CY20" s="863"/>
      <c r="CZ20" s="863"/>
      <c r="DA20" s="863"/>
      <c r="DB20" s="863"/>
      <c r="DC20" s="864"/>
    </row>
    <row r="21" spans="3:107" ht="8.25" customHeight="1">
      <c r="C21" s="817"/>
      <c r="D21" s="818"/>
      <c r="E21" s="819"/>
      <c r="F21" s="61"/>
      <c r="G21" s="886"/>
      <c r="H21" s="887"/>
      <c r="I21" s="887"/>
      <c r="J21" s="846"/>
      <c r="K21" s="842"/>
      <c r="L21" s="843"/>
      <c r="M21" s="846"/>
      <c r="N21" s="842"/>
      <c r="O21" s="843"/>
      <c r="P21" s="894"/>
      <c r="Q21" s="895"/>
      <c r="R21" s="896"/>
      <c r="S21" s="894"/>
      <c r="T21" s="895"/>
      <c r="U21" s="896"/>
      <c r="V21" s="846"/>
      <c r="W21" s="842"/>
      <c r="X21" s="843"/>
      <c r="Y21" s="846"/>
      <c r="Z21" s="842"/>
      <c r="AA21" s="843"/>
      <c r="AB21" s="846"/>
      <c r="AC21" s="842"/>
      <c r="AD21" s="843"/>
      <c r="AE21" s="846"/>
      <c r="AF21" s="842"/>
      <c r="AG21" s="843"/>
      <c r="AH21" s="846"/>
      <c r="AI21" s="842"/>
      <c r="AJ21" s="843"/>
      <c r="AK21" s="846"/>
      <c r="AL21" s="842"/>
      <c r="AM21" s="849"/>
      <c r="AN21" s="883"/>
      <c r="AO21" s="884"/>
      <c r="AP21" s="885"/>
      <c r="AQ21" s="841"/>
      <c r="AR21" s="842"/>
      <c r="AS21" s="843"/>
      <c r="AT21" s="846"/>
      <c r="AU21" s="842"/>
      <c r="AV21" s="843"/>
      <c r="AW21" s="846"/>
      <c r="AX21" s="842"/>
      <c r="AY21" s="849"/>
      <c r="AZ21" s="63"/>
      <c r="BA21" s="811"/>
      <c r="BB21" s="811"/>
      <c r="BD21" s="869"/>
      <c r="BE21" s="870"/>
      <c r="BF21" s="870"/>
      <c r="BG21" s="870"/>
      <c r="BH21" s="871"/>
      <c r="BI21" s="869"/>
      <c r="BJ21" s="870"/>
      <c r="BK21" s="870"/>
      <c r="BL21" s="870"/>
      <c r="BM21" s="870"/>
      <c r="BN21" s="871"/>
      <c r="BO21" s="875"/>
      <c r="BP21" s="876"/>
      <c r="BQ21" s="876"/>
      <c r="BR21" s="876"/>
      <c r="BS21" s="876"/>
      <c r="BT21" s="876"/>
      <c r="BU21" s="877"/>
      <c r="BV21" s="869"/>
      <c r="BW21" s="870"/>
      <c r="BX21" s="870"/>
      <c r="BY21" s="870"/>
      <c r="BZ21" s="871"/>
      <c r="CG21" s="865"/>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4"/>
    </row>
    <row r="22" spans="3:107" ht="2.25" customHeight="1">
      <c r="C22" s="64"/>
      <c r="D22" s="184"/>
      <c r="E22" s="65"/>
      <c r="F22" s="66"/>
      <c r="G22" s="186"/>
      <c r="H22" s="186"/>
      <c r="I22" s="186"/>
      <c r="J22" s="186"/>
      <c r="K22" s="186"/>
      <c r="L22" s="186"/>
      <c r="M22" s="186"/>
      <c r="N22" s="186"/>
      <c r="O22" s="186"/>
      <c r="P22" s="67"/>
      <c r="Q22" s="67"/>
      <c r="R22" s="67"/>
      <c r="S22" s="67"/>
      <c r="T22" s="67"/>
      <c r="U22" s="67"/>
      <c r="V22" s="186"/>
      <c r="W22" s="186"/>
      <c r="X22" s="186"/>
      <c r="Y22" s="186"/>
      <c r="Z22" s="186"/>
      <c r="AA22" s="186"/>
      <c r="AB22" s="186"/>
      <c r="AC22" s="186"/>
      <c r="AD22" s="186"/>
      <c r="AE22" s="186"/>
      <c r="AF22" s="186"/>
      <c r="AG22" s="186"/>
      <c r="AH22" s="186"/>
      <c r="AI22" s="186"/>
      <c r="AJ22" s="186"/>
      <c r="AK22" s="186"/>
      <c r="AL22" s="186"/>
      <c r="AM22" s="186"/>
      <c r="AN22" s="188"/>
      <c r="AO22" s="188"/>
      <c r="AP22" s="188"/>
      <c r="AQ22" s="186"/>
      <c r="AR22" s="186"/>
      <c r="AS22" s="186"/>
      <c r="AT22" s="186"/>
      <c r="AU22" s="186"/>
      <c r="AV22" s="186"/>
      <c r="AW22" s="186"/>
      <c r="AX22" s="186"/>
      <c r="AY22" s="186"/>
      <c r="AZ22" s="187"/>
      <c r="BA22" s="185"/>
      <c r="BD22" s="869"/>
      <c r="BE22" s="870"/>
      <c r="BF22" s="870"/>
      <c r="BG22" s="870"/>
      <c r="BH22" s="871"/>
      <c r="BI22" s="869"/>
      <c r="BJ22" s="870"/>
      <c r="BK22" s="870"/>
      <c r="BL22" s="870"/>
      <c r="BM22" s="870"/>
      <c r="BN22" s="871"/>
      <c r="BO22" s="875"/>
      <c r="BP22" s="876"/>
      <c r="BQ22" s="876"/>
      <c r="BR22" s="876"/>
      <c r="BS22" s="876"/>
      <c r="BT22" s="876"/>
      <c r="BU22" s="877"/>
      <c r="BV22" s="869"/>
      <c r="BW22" s="870"/>
      <c r="BX22" s="870"/>
      <c r="BY22" s="870"/>
      <c r="BZ22" s="871"/>
      <c r="CG22" s="865"/>
      <c r="CH22" s="863"/>
      <c r="CI22" s="863"/>
      <c r="CJ22" s="863"/>
      <c r="CK22" s="863"/>
      <c r="CL22" s="863"/>
      <c r="CM22" s="863"/>
      <c r="CN22" s="863"/>
      <c r="CO22" s="863"/>
      <c r="CP22" s="863"/>
      <c r="CQ22" s="863"/>
      <c r="CR22" s="863"/>
      <c r="CS22" s="863"/>
      <c r="CT22" s="863"/>
      <c r="CU22" s="863"/>
      <c r="CV22" s="863"/>
      <c r="CW22" s="863"/>
      <c r="CX22" s="863"/>
      <c r="CY22" s="863"/>
      <c r="CZ22" s="863"/>
      <c r="DA22" s="863"/>
      <c r="DB22" s="863"/>
      <c r="DC22" s="864"/>
    </row>
    <row r="23" spans="3:107" ht="8.25" customHeight="1">
      <c r="BD23" s="859"/>
      <c r="BE23" s="860"/>
      <c r="BF23" s="860"/>
      <c r="BG23" s="860"/>
      <c r="BH23" s="861"/>
      <c r="BI23" s="859"/>
      <c r="BJ23" s="860"/>
      <c r="BK23" s="860"/>
      <c r="BL23" s="860"/>
      <c r="BM23" s="860"/>
      <c r="BN23" s="861"/>
      <c r="BO23" s="878"/>
      <c r="BP23" s="879"/>
      <c r="BQ23" s="879"/>
      <c r="BR23" s="879"/>
      <c r="BS23" s="879"/>
      <c r="BT23" s="879"/>
      <c r="BU23" s="880"/>
      <c r="BV23" s="859"/>
      <c r="BW23" s="860"/>
      <c r="BX23" s="860"/>
      <c r="BY23" s="860"/>
      <c r="BZ23" s="861"/>
      <c r="CG23" s="865"/>
      <c r="CH23" s="863"/>
      <c r="CI23" s="863"/>
      <c r="CJ23" s="863"/>
      <c r="CK23" s="863"/>
      <c r="CL23" s="863"/>
      <c r="CM23" s="863"/>
      <c r="CN23" s="863"/>
      <c r="CO23" s="863"/>
      <c r="CP23" s="863"/>
      <c r="CQ23" s="863"/>
      <c r="CR23" s="863"/>
      <c r="CS23" s="863"/>
      <c r="CT23" s="863"/>
      <c r="CU23" s="863"/>
      <c r="CV23" s="863"/>
      <c r="CW23" s="863"/>
      <c r="CX23" s="863"/>
      <c r="CY23" s="863"/>
      <c r="CZ23" s="863"/>
      <c r="DA23" s="863"/>
      <c r="DB23" s="863"/>
      <c r="DC23" s="864"/>
    </row>
    <row r="24" spans="3:107" ht="8.25" customHeight="1">
      <c r="CG24" s="865"/>
      <c r="CH24" s="863"/>
      <c r="CI24" s="863"/>
      <c r="CJ24" s="863"/>
      <c r="CK24" s="863"/>
      <c r="CL24" s="863"/>
      <c r="CM24" s="863"/>
      <c r="CN24" s="863"/>
      <c r="CO24" s="863"/>
      <c r="CP24" s="863"/>
      <c r="CQ24" s="863"/>
      <c r="CR24" s="863"/>
      <c r="CS24" s="863"/>
      <c r="CT24" s="863"/>
      <c r="CU24" s="863"/>
      <c r="CV24" s="863"/>
      <c r="CW24" s="863"/>
      <c r="CX24" s="863"/>
      <c r="CY24" s="863"/>
      <c r="CZ24" s="863"/>
      <c r="DA24" s="863"/>
      <c r="DB24" s="863"/>
      <c r="DC24" s="864"/>
    </row>
    <row r="25" spans="3:107" ht="8.25" customHeight="1">
      <c r="G25" s="881" t="s">
        <v>184</v>
      </c>
      <c r="H25" s="881"/>
      <c r="I25" s="881"/>
      <c r="J25" s="881"/>
      <c r="K25" s="881"/>
      <c r="L25" s="881"/>
      <c r="M25" s="881"/>
      <c r="N25" s="881"/>
      <c r="O25" s="881"/>
      <c r="P25" s="881"/>
      <c r="Q25" s="881"/>
      <c r="R25" s="881"/>
      <c r="S25" s="881"/>
      <c r="T25" s="881"/>
      <c r="U25" s="881"/>
      <c r="V25" s="881"/>
      <c r="W25" s="881"/>
      <c r="X25" s="881"/>
      <c r="Y25" s="881"/>
      <c r="Z25" s="881"/>
      <c r="AA25" s="881"/>
      <c r="AN25" s="882" t="s">
        <v>315</v>
      </c>
      <c r="AO25" s="882"/>
      <c r="AP25" s="882"/>
      <c r="AQ25" s="882"/>
      <c r="AR25" s="882"/>
      <c r="AS25" s="882"/>
      <c r="AT25" s="882"/>
      <c r="AU25" s="882"/>
      <c r="AV25" s="882"/>
      <c r="AW25" s="882"/>
      <c r="AX25" s="882"/>
      <c r="AY25" s="882"/>
      <c r="AZ25" s="882"/>
      <c r="BA25" s="882"/>
      <c r="BB25" s="882"/>
      <c r="BC25" s="882"/>
      <c r="BD25" s="882"/>
      <c r="BE25" s="882"/>
      <c r="BF25" s="882"/>
      <c r="BG25" s="882"/>
      <c r="BH25" s="882"/>
      <c r="BI25" s="882"/>
      <c r="BS25" s="881" t="s">
        <v>185</v>
      </c>
      <c r="BT25" s="881"/>
      <c r="BU25" s="881"/>
      <c r="BV25" s="881"/>
      <c r="BW25" s="881"/>
      <c r="BX25" s="881"/>
      <c r="BY25" s="881"/>
      <c r="BZ25" s="881"/>
      <c r="CA25" s="881"/>
      <c r="CB25" s="881"/>
      <c r="CC25" s="881"/>
      <c r="CG25" s="865"/>
      <c r="CH25" s="863"/>
      <c r="CI25" s="863"/>
      <c r="CJ25" s="863"/>
      <c r="CK25" s="863"/>
      <c r="CL25" s="863"/>
      <c r="CM25" s="863"/>
      <c r="CN25" s="863"/>
      <c r="CO25" s="863"/>
      <c r="CP25" s="863"/>
      <c r="CQ25" s="863"/>
      <c r="CR25" s="863"/>
      <c r="CS25" s="863"/>
      <c r="CT25" s="863"/>
      <c r="CU25" s="863"/>
      <c r="CV25" s="863"/>
      <c r="CW25" s="863"/>
      <c r="CX25" s="863"/>
      <c r="CY25" s="863"/>
      <c r="CZ25" s="863"/>
      <c r="DA25" s="863"/>
      <c r="DB25" s="863"/>
      <c r="DC25" s="864"/>
    </row>
    <row r="26" spans="3:107" ht="8.25" customHeight="1" thickBot="1">
      <c r="G26" s="881"/>
      <c r="H26" s="881"/>
      <c r="I26" s="881"/>
      <c r="J26" s="881"/>
      <c r="K26" s="881"/>
      <c r="L26" s="881"/>
      <c r="M26" s="881"/>
      <c r="N26" s="881"/>
      <c r="O26" s="881"/>
      <c r="P26" s="881"/>
      <c r="Q26" s="881"/>
      <c r="R26" s="881"/>
      <c r="S26" s="881"/>
      <c r="T26" s="881"/>
      <c r="U26" s="881"/>
      <c r="V26" s="881"/>
      <c r="W26" s="881"/>
      <c r="X26" s="881"/>
      <c r="Y26" s="881"/>
      <c r="Z26" s="881"/>
      <c r="AA26" s="881"/>
      <c r="AN26" s="882"/>
      <c r="AO26" s="882"/>
      <c r="AP26" s="882"/>
      <c r="AQ26" s="882"/>
      <c r="AR26" s="882"/>
      <c r="AS26" s="882"/>
      <c r="AT26" s="882"/>
      <c r="AU26" s="882"/>
      <c r="AV26" s="882"/>
      <c r="AW26" s="882"/>
      <c r="AX26" s="882"/>
      <c r="AY26" s="882"/>
      <c r="AZ26" s="882"/>
      <c r="BA26" s="882"/>
      <c r="BB26" s="882"/>
      <c r="BC26" s="882"/>
      <c r="BD26" s="882"/>
      <c r="BE26" s="882"/>
      <c r="BF26" s="882"/>
      <c r="BG26" s="882"/>
      <c r="BH26" s="882"/>
      <c r="BI26" s="882"/>
      <c r="BS26" s="881"/>
      <c r="BT26" s="881"/>
      <c r="BU26" s="881"/>
      <c r="BV26" s="881"/>
      <c r="BW26" s="881"/>
      <c r="BX26" s="881"/>
      <c r="BY26" s="881"/>
      <c r="BZ26" s="881"/>
      <c r="CA26" s="881"/>
      <c r="CB26" s="881"/>
      <c r="CC26" s="881"/>
      <c r="CG26" s="866"/>
      <c r="CH26" s="867"/>
      <c r="CI26" s="867"/>
      <c r="CJ26" s="867"/>
      <c r="CK26" s="867"/>
      <c r="CL26" s="867"/>
      <c r="CM26" s="867"/>
      <c r="CN26" s="867"/>
      <c r="CO26" s="867"/>
      <c r="CP26" s="867"/>
      <c r="CQ26" s="867"/>
      <c r="CR26" s="867"/>
      <c r="CS26" s="867"/>
      <c r="CT26" s="867"/>
      <c r="CU26" s="867"/>
      <c r="CV26" s="867"/>
      <c r="CW26" s="867"/>
      <c r="CX26" s="867"/>
      <c r="CY26" s="867"/>
      <c r="CZ26" s="867"/>
      <c r="DA26" s="867"/>
      <c r="DB26" s="867"/>
      <c r="DC26" s="868"/>
    </row>
    <row r="27" spans="3:107" ht="8.25" customHeight="1">
      <c r="G27" s="897" t="s">
        <v>186</v>
      </c>
      <c r="H27" s="898"/>
      <c r="I27" s="899"/>
      <c r="J27" s="900" t="s">
        <v>187</v>
      </c>
      <c r="K27" s="900"/>
      <c r="L27" s="900"/>
      <c r="M27" s="820"/>
      <c r="N27" s="821"/>
      <c r="O27" s="821"/>
      <c r="P27" s="903" t="s">
        <v>31</v>
      </c>
      <c r="Q27" s="904"/>
      <c r="R27" s="905"/>
      <c r="S27" s="900" t="s">
        <v>187</v>
      </c>
      <c r="T27" s="900"/>
      <c r="U27" s="900"/>
      <c r="V27" s="820"/>
      <c r="W27" s="821"/>
      <c r="X27" s="821"/>
      <c r="Y27" s="903" t="s">
        <v>32</v>
      </c>
      <c r="Z27" s="904"/>
      <c r="AA27" s="905"/>
      <c r="AB27" s="900" t="s">
        <v>187</v>
      </c>
      <c r="AC27" s="900"/>
      <c r="AD27" s="900"/>
      <c r="AE27" s="820"/>
      <c r="AF27" s="821"/>
      <c r="AG27" s="821"/>
      <c r="AH27" s="903" t="s">
        <v>188</v>
      </c>
      <c r="AI27" s="904"/>
      <c r="AJ27" s="905"/>
      <c r="AK27" s="810"/>
      <c r="AL27" s="913"/>
      <c r="AM27" s="191"/>
      <c r="AN27" s="897" t="s">
        <v>186</v>
      </c>
      <c r="AO27" s="898"/>
      <c r="AP27" s="899"/>
      <c r="AQ27" s="900" t="s">
        <v>187</v>
      </c>
      <c r="AR27" s="900"/>
      <c r="AS27" s="900"/>
      <c r="AT27" s="820"/>
      <c r="AU27" s="821"/>
      <c r="AV27" s="821"/>
      <c r="AW27" s="903" t="s">
        <v>31</v>
      </c>
      <c r="AX27" s="904"/>
      <c r="AY27" s="905"/>
      <c r="AZ27" s="900" t="s">
        <v>187</v>
      </c>
      <c r="BA27" s="900"/>
      <c r="BB27" s="900"/>
      <c r="BC27" s="820"/>
      <c r="BD27" s="821"/>
      <c r="BE27" s="821"/>
      <c r="BF27" s="903" t="s">
        <v>32</v>
      </c>
      <c r="BG27" s="904"/>
      <c r="BH27" s="905"/>
      <c r="BI27" s="900" t="s">
        <v>187</v>
      </c>
      <c r="BJ27" s="900"/>
      <c r="BK27" s="900"/>
      <c r="BL27" s="820"/>
      <c r="BM27" s="821"/>
      <c r="BN27" s="821"/>
      <c r="BO27" s="903" t="s">
        <v>188</v>
      </c>
      <c r="BP27" s="904"/>
      <c r="BQ27" s="905"/>
      <c r="BR27" s="810"/>
      <c r="BS27" s="913"/>
      <c r="BU27" s="918"/>
      <c r="BV27" s="918"/>
      <c r="BW27" s="918"/>
      <c r="BX27" s="810"/>
      <c r="BY27" s="913"/>
    </row>
    <row r="28" spans="3:107" ht="8.25" customHeight="1">
      <c r="G28" s="906"/>
      <c r="H28" s="671"/>
      <c r="I28" s="907"/>
      <c r="J28" s="901"/>
      <c r="K28" s="901"/>
      <c r="L28" s="901"/>
      <c r="M28" s="906"/>
      <c r="N28" s="671"/>
      <c r="O28" s="671"/>
      <c r="P28" s="911"/>
      <c r="Q28" s="671"/>
      <c r="R28" s="907"/>
      <c r="S28" s="901"/>
      <c r="T28" s="901"/>
      <c r="U28" s="901"/>
      <c r="V28" s="906"/>
      <c r="W28" s="671"/>
      <c r="X28" s="671"/>
      <c r="Y28" s="911"/>
      <c r="Z28" s="671"/>
      <c r="AA28" s="907"/>
      <c r="AB28" s="901"/>
      <c r="AC28" s="901"/>
      <c r="AD28" s="901"/>
      <c r="AE28" s="906"/>
      <c r="AF28" s="671"/>
      <c r="AG28" s="671"/>
      <c r="AH28" s="911"/>
      <c r="AI28" s="671"/>
      <c r="AJ28" s="907"/>
      <c r="AK28" s="914"/>
      <c r="AL28" s="913"/>
      <c r="AM28" s="191"/>
      <c r="AN28" s="906"/>
      <c r="AO28" s="671"/>
      <c r="AP28" s="907"/>
      <c r="AQ28" s="901"/>
      <c r="AR28" s="901"/>
      <c r="AS28" s="901"/>
      <c r="AT28" s="906"/>
      <c r="AU28" s="671"/>
      <c r="AV28" s="671"/>
      <c r="AW28" s="911"/>
      <c r="AX28" s="671"/>
      <c r="AY28" s="907"/>
      <c r="AZ28" s="901"/>
      <c r="BA28" s="901"/>
      <c r="BB28" s="901"/>
      <c r="BC28" s="906"/>
      <c r="BD28" s="671"/>
      <c r="BE28" s="671"/>
      <c r="BF28" s="911"/>
      <c r="BG28" s="671"/>
      <c r="BH28" s="907"/>
      <c r="BI28" s="901"/>
      <c r="BJ28" s="901"/>
      <c r="BK28" s="901"/>
      <c r="BL28" s="906"/>
      <c r="BM28" s="671"/>
      <c r="BN28" s="671"/>
      <c r="BO28" s="911"/>
      <c r="BP28" s="671"/>
      <c r="BQ28" s="907"/>
      <c r="BR28" s="914"/>
      <c r="BS28" s="913"/>
      <c r="BU28" s="918"/>
      <c r="BV28" s="918"/>
      <c r="BW28" s="918"/>
      <c r="BX28" s="914"/>
      <c r="BY28" s="913"/>
    </row>
    <row r="29" spans="3:107" ht="8.25" customHeight="1">
      <c r="G29" s="908"/>
      <c r="H29" s="909"/>
      <c r="I29" s="910"/>
      <c r="J29" s="902"/>
      <c r="K29" s="902"/>
      <c r="L29" s="902"/>
      <c r="M29" s="908"/>
      <c r="N29" s="909"/>
      <c r="O29" s="909"/>
      <c r="P29" s="912"/>
      <c r="Q29" s="909"/>
      <c r="R29" s="910"/>
      <c r="S29" s="902"/>
      <c r="T29" s="902"/>
      <c r="U29" s="902"/>
      <c r="V29" s="908"/>
      <c r="W29" s="909"/>
      <c r="X29" s="909"/>
      <c r="Y29" s="912"/>
      <c r="Z29" s="909"/>
      <c r="AA29" s="910"/>
      <c r="AB29" s="902"/>
      <c r="AC29" s="902"/>
      <c r="AD29" s="902"/>
      <c r="AE29" s="908"/>
      <c r="AF29" s="909"/>
      <c r="AG29" s="909"/>
      <c r="AH29" s="912"/>
      <c r="AI29" s="909"/>
      <c r="AJ29" s="910"/>
      <c r="AK29" s="914"/>
      <c r="AL29" s="913"/>
      <c r="AM29" s="191"/>
      <c r="AN29" s="908"/>
      <c r="AO29" s="909"/>
      <c r="AP29" s="910"/>
      <c r="AQ29" s="902"/>
      <c r="AR29" s="902"/>
      <c r="AS29" s="902"/>
      <c r="AT29" s="908"/>
      <c r="AU29" s="909"/>
      <c r="AV29" s="909"/>
      <c r="AW29" s="912"/>
      <c r="AX29" s="909"/>
      <c r="AY29" s="910"/>
      <c r="AZ29" s="902"/>
      <c r="BA29" s="902"/>
      <c r="BB29" s="902"/>
      <c r="BC29" s="908"/>
      <c r="BD29" s="909"/>
      <c r="BE29" s="909"/>
      <c r="BF29" s="912"/>
      <c r="BG29" s="909"/>
      <c r="BH29" s="910"/>
      <c r="BI29" s="902"/>
      <c r="BJ29" s="902"/>
      <c r="BK29" s="902"/>
      <c r="BL29" s="908"/>
      <c r="BM29" s="909"/>
      <c r="BN29" s="909"/>
      <c r="BO29" s="912"/>
      <c r="BP29" s="909"/>
      <c r="BQ29" s="910"/>
      <c r="BR29" s="914"/>
      <c r="BS29" s="913"/>
      <c r="BU29" s="918"/>
      <c r="BV29" s="918"/>
      <c r="BW29" s="918"/>
      <c r="BX29" s="914"/>
      <c r="BY29" s="913"/>
    </row>
    <row r="30" spans="3:107" ht="8.25" customHeight="1" thickBot="1">
      <c r="G30" s="881" t="s">
        <v>189</v>
      </c>
      <c r="H30" s="805"/>
      <c r="I30" s="805"/>
      <c r="J30" s="805"/>
      <c r="K30" s="805"/>
      <c r="L30" s="805"/>
      <c r="M30" s="805"/>
      <c r="N30" s="805"/>
      <c r="O30" s="805"/>
      <c r="P30" s="805"/>
      <c r="Q30" s="805"/>
      <c r="R30" s="805"/>
      <c r="AB30" s="881" t="s">
        <v>190</v>
      </c>
      <c r="AC30" s="805"/>
      <c r="AD30" s="805"/>
      <c r="AE30" s="805"/>
      <c r="AF30" s="805"/>
      <c r="AG30" s="805"/>
      <c r="AH30" s="805"/>
      <c r="AI30" s="805"/>
      <c r="AJ30" s="805"/>
      <c r="AK30" s="805"/>
      <c r="AL30" s="805"/>
      <c r="AM30" s="805"/>
      <c r="AN30" s="805"/>
      <c r="AO30" s="805"/>
      <c r="AW30" s="346"/>
      <c r="AX30" s="347"/>
      <c r="AY30" s="347"/>
      <c r="AZ30" s="347"/>
      <c r="BA30" s="347"/>
      <c r="BB30" s="347"/>
      <c r="BC30" s="347"/>
      <c r="BD30" s="347"/>
      <c r="BE30" s="347"/>
      <c r="BF30" s="347"/>
      <c r="BG30" s="347"/>
      <c r="BH30" s="347"/>
      <c r="BI30" s="347"/>
      <c r="BJ30" s="347"/>
      <c r="BK30" s="347"/>
      <c r="BN30" s="881" t="s">
        <v>191</v>
      </c>
      <c r="BO30" s="881"/>
      <c r="BP30" s="881"/>
      <c r="BQ30" s="881"/>
      <c r="BR30" s="881"/>
      <c r="BS30" s="881"/>
      <c r="BT30" s="881"/>
      <c r="BU30" s="881" t="s">
        <v>192</v>
      </c>
      <c r="BV30" s="881"/>
      <c r="BW30" s="881"/>
      <c r="BX30" s="881"/>
      <c r="BY30" s="881"/>
      <c r="BZ30" s="881"/>
      <c r="CA30" s="881"/>
      <c r="CB30" s="881"/>
      <c r="CC30" s="881"/>
      <c r="CD30" s="881"/>
      <c r="CE30" s="881"/>
      <c r="CF30" s="881"/>
    </row>
    <row r="31" spans="3:107" ht="8.25" customHeight="1" thickTop="1">
      <c r="D31" s="68"/>
      <c r="E31" s="69"/>
      <c r="F31" s="69"/>
      <c r="G31" s="808"/>
      <c r="H31" s="808"/>
      <c r="I31" s="808"/>
      <c r="J31" s="808"/>
      <c r="K31" s="808"/>
      <c r="L31" s="808"/>
      <c r="M31" s="808"/>
      <c r="N31" s="808"/>
      <c r="O31" s="808"/>
      <c r="P31" s="808"/>
      <c r="Q31" s="808"/>
      <c r="R31" s="808"/>
      <c r="S31" s="69"/>
      <c r="T31" s="69"/>
      <c r="U31" s="69"/>
      <c r="V31" s="69"/>
      <c r="W31" s="69"/>
      <c r="X31" s="69"/>
      <c r="Y31" s="69"/>
      <c r="Z31" s="69"/>
      <c r="AA31" s="69"/>
      <c r="AB31" s="808"/>
      <c r="AC31" s="808"/>
      <c r="AD31" s="808"/>
      <c r="AE31" s="808"/>
      <c r="AF31" s="808"/>
      <c r="AG31" s="808"/>
      <c r="AH31" s="808"/>
      <c r="AI31" s="808"/>
      <c r="AJ31" s="808"/>
      <c r="AK31" s="808"/>
      <c r="AL31" s="808"/>
      <c r="AM31" s="808"/>
      <c r="AN31" s="808"/>
      <c r="AO31" s="808"/>
      <c r="AP31" s="69"/>
      <c r="AQ31" s="69"/>
      <c r="AR31" s="69"/>
      <c r="AS31" s="69"/>
      <c r="AT31" s="69"/>
      <c r="AU31" s="70"/>
      <c r="AV31" s="352"/>
      <c r="AW31" s="347"/>
      <c r="AX31" s="347"/>
      <c r="AY31" s="347"/>
      <c r="AZ31" s="347"/>
      <c r="BA31" s="347"/>
      <c r="BB31" s="347"/>
      <c r="BC31" s="347"/>
      <c r="BD31" s="347"/>
      <c r="BE31" s="347"/>
      <c r="BF31" s="347"/>
      <c r="BG31" s="347"/>
      <c r="BH31" s="347"/>
      <c r="BI31" s="347"/>
      <c r="BJ31" s="347"/>
      <c r="BK31" s="347"/>
      <c r="BL31" s="352"/>
      <c r="BM31" s="352"/>
      <c r="BN31" s="881"/>
      <c r="BO31" s="881"/>
      <c r="BP31" s="881"/>
      <c r="BQ31" s="881"/>
      <c r="BR31" s="881"/>
      <c r="BS31" s="881"/>
      <c r="BT31" s="881"/>
      <c r="BU31" s="881"/>
      <c r="BV31" s="881"/>
      <c r="BW31" s="881"/>
      <c r="BX31" s="881"/>
      <c r="BY31" s="881"/>
      <c r="BZ31" s="881"/>
      <c r="CA31" s="881"/>
      <c r="CB31" s="881"/>
      <c r="CC31" s="881"/>
      <c r="CD31" s="881"/>
      <c r="CE31" s="881"/>
      <c r="CF31" s="881"/>
    </row>
    <row r="32" spans="3:107" ht="8.25" customHeight="1">
      <c r="D32" s="71"/>
      <c r="G32" s="915" t="s">
        <v>43</v>
      </c>
      <c r="H32" s="916"/>
      <c r="I32" s="916"/>
      <c r="J32" s="917" t="s">
        <v>44</v>
      </c>
      <c r="K32" s="917"/>
      <c r="L32" s="917"/>
      <c r="M32" s="917" t="s">
        <v>45</v>
      </c>
      <c r="N32" s="917"/>
      <c r="O32" s="917"/>
      <c r="P32" s="917" t="s">
        <v>46</v>
      </c>
      <c r="Q32" s="917"/>
      <c r="R32" s="917"/>
      <c r="S32" s="917" t="s">
        <v>43</v>
      </c>
      <c r="T32" s="917"/>
      <c r="U32" s="917"/>
      <c r="V32" s="916" t="s">
        <v>47</v>
      </c>
      <c r="W32" s="916"/>
      <c r="X32" s="919"/>
      <c r="Y32" s="810"/>
      <c r="Z32" s="913"/>
      <c r="AA32" s="191"/>
      <c r="AB32" s="920" t="s">
        <v>193</v>
      </c>
      <c r="AC32" s="904"/>
      <c r="AD32" s="904"/>
      <c r="AE32" s="921" t="s">
        <v>194</v>
      </c>
      <c r="AF32" s="921"/>
      <c r="AG32" s="921"/>
      <c r="AH32" s="921" t="s">
        <v>195</v>
      </c>
      <c r="AI32" s="921"/>
      <c r="AJ32" s="921"/>
      <c r="AK32" s="921" t="s">
        <v>196</v>
      </c>
      <c r="AL32" s="921"/>
      <c r="AM32" s="921"/>
      <c r="AN32" s="921" t="s">
        <v>193</v>
      </c>
      <c r="AO32" s="921"/>
      <c r="AP32" s="921"/>
      <c r="AQ32" s="904" t="s">
        <v>197</v>
      </c>
      <c r="AR32" s="904"/>
      <c r="AS32" s="905"/>
      <c r="AT32" s="810"/>
      <c r="AU32" s="924"/>
      <c r="AW32" s="352"/>
      <c r="AX32" s="352"/>
      <c r="AY32" s="352"/>
      <c r="AZ32" s="352"/>
      <c r="BA32" s="352"/>
      <c r="BB32" s="352"/>
      <c r="BC32" s="352"/>
      <c r="BD32" s="352"/>
      <c r="BE32" s="352"/>
      <c r="BF32" s="352"/>
      <c r="BG32" s="352"/>
      <c r="BH32" s="352"/>
      <c r="BI32" s="352"/>
      <c r="BJ32" s="352"/>
      <c r="BK32" s="352"/>
      <c r="BL32" s="352"/>
      <c r="BM32" s="352"/>
      <c r="BO32" s="918"/>
      <c r="BP32" s="918"/>
      <c r="BQ32" s="918"/>
      <c r="BR32" s="810"/>
      <c r="BS32" s="913"/>
      <c r="BU32" s="918"/>
      <c r="BV32" s="918"/>
      <c r="BW32" s="918"/>
      <c r="BX32" s="810"/>
      <c r="BY32" s="913"/>
    </row>
    <row r="33" spans="4:111" ht="8.25" customHeight="1">
      <c r="D33" s="71"/>
      <c r="G33" s="932"/>
      <c r="H33" s="933"/>
      <c r="I33" s="933"/>
      <c r="J33" s="933"/>
      <c r="K33" s="933"/>
      <c r="L33" s="933"/>
      <c r="M33" s="933"/>
      <c r="N33" s="933"/>
      <c r="O33" s="933"/>
      <c r="P33" s="933"/>
      <c r="Q33" s="933"/>
      <c r="R33" s="933"/>
      <c r="S33" s="933"/>
      <c r="T33" s="933"/>
      <c r="U33" s="933"/>
      <c r="V33" s="936"/>
      <c r="W33" s="936"/>
      <c r="X33" s="937"/>
      <c r="Y33" s="914"/>
      <c r="Z33" s="913"/>
      <c r="AA33" s="191"/>
      <c r="AB33" s="940" t="s">
        <v>49</v>
      </c>
      <c r="AC33" s="922"/>
      <c r="AD33" s="922"/>
      <c r="AE33" s="922" t="s">
        <v>49</v>
      </c>
      <c r="AF33" s="922"/>
      <c r="AG33" s="922"/>
      <c r="AH33" s="922" t="s">
        <v>49</v>
      </c>
      <c r="AI33" s="922"/>
      <c r="AJ33" s="922"/>
      <c r="AK33" s="922" t="s">
        <v>49</v>
      </c>
      <c r="AL33" s="922"/>
      <c r="AM33" s="922"/>
      <c r="AN33" s="922" t="s">
        <v>49</v>
      </c>
      <c r="AO33" s="922"/>
      <c r="AP33" s="922"/>
      <c r="AQ33" s="671" t="s">
        <v>49</v>
      </c>
      <c r="AR33" s="671"/>
      <c r="AS33" s="907"/>
      <c r="AT33" s="914"/>
      <c r="AU33" s="924"/>
      <c r="AW33" s="353"/>
      <c r="AX33" s="353"/>
      <c r="AY33" s="353"/>
      <c r="AZ33" s="353"/>
      <c r="BA33" s="353"/>
      <c r="BB33" s="353"/>
      <c r="BC33" s="353"/>
      <c r="BD33" s="353"/>
      <c r="BE33" s="353"/>
      <c r="BF33" s="353"/>
      <c r="BG33" s="353"/>
      <c r="BH33" s="353"/>
      <c r="BI33" s="353"/>
      <c r="BJ33" s="353"/>
      <c r="BK33" s="353"/>
      <c r="BL33" s="352"/>
      <c r="BM33" s="352"/>
      <c r="BO33" s="918"/>
      <c r="BP33" s="918"/>
      <c r="BQ33" s="918"/>
      <c r="BR33" s="914"/>
      <c r="BS33" s="913"/>
      <c r="BU33" s="918"/>
      <c r="BV33" s="918"/>
      <c r="BW33" s="918"/>
      <c r="BX33" s="914"/>
      <c r="BY33" s="913"/>
    </row>
    <row r="34" spans="4:111" ht="8.25" customHeight="1">
      <c r="D34" s="71"/>
      <c r="G34" s="934"/>
      <c r="H34" s="935"/>
      <c r="I34" s="935"/>
      <c r="J34" s="935"/>
      <c r="K34" s="935"/>
      <c r="L34" s="935"/>
      <c r="M34" s="935"/>
      <c r="N34" s="935"/>
      <c r="O34" s="935"/>
      <c r="P34" s="935"/>
      <c r="Q34" s="935"/>
      <c r="R34" s="935"/>
      <c r="S34" s="935"/>
      <c r="T34" s="935"/>
      <c r="U34" s="935"/>
      <c r="V34" s="938"/>
      <c r="W34" s="938"/>
      <c r="X34" s="939"/>
      <c r="Y34" s="914"/>
      <c r="Z34" s="913"/>
      <c r="AA34" s="191"/>
      <c r="AB34" s="941"/>
      <c r="AC34" s="923"/>
      <c r="AD34" s="923"/>
      <c r="AE34" s="923"/>
      <c r="AF34" s="923"/>
      <c r="AG34" s="923"/>
      <c r="AH34" s="923"/>
      <c r="AI34" s="923"/>
      <c r="AJ34" s="923"/>
      <c r="AK34" s="923"/>
      <c r="AL34" s="923"/>
      <c r="AM34" s="923"/>
      <c r="AN34" s="923"/>
      <c r="AO34" s="923"/>
      <c r="AP34" s="923"/>
      <c r="AQ34" s="909"/>
      <c r="AR34" s="909"/>
      <c r="AS34" s="910"/>
      <c r="AT34" s="914"/>
      <c r="AU34" s="924"/>
      <c r="AW34" s="353"/>
      <c r="AX34" s="353"/>
      <c r="AY34" s="353"/>
      <c r="AZ34" s="353"/>
      <c r="BA34" s="353"/>
      <c r="BB34" s="353"/>
      <c r="BC34" s="353"/>
      <c r="BD34" s="353"/>
      <c r="BE34" s="353"/>
      <c r="BF34" s="353"/>
      <c r="BG34" s="353"/>
      <c r="BH34" s="353"/>
      <c r="BI34" s="353"/>
      <c r="BJ34" s="353"/>
      <c r="BK34" s="353"/>
      <c r="BL34" s="352"/>
      <c r="BM34" s="352"/>
      <c r="BO34" s="918"/>
      <c r="BP34" s="918"/>
      <c r="BQ34" s="918"/>
      <c r="BR34" s="914"/>
      <c r="BS34" s="913"/>
      <c r="BU34" s="918"/>
      <c r="BV34" s="918"/>
      <c r="BW34" s="918"/>
      <c r="BX34" s="914"/>
      <c r="BY34" s="913"/>
    </row>
    <row r="35" spans="4:111" ht="4.9000000000000004" customHeight="1" thickBot="1">
      <c r="D35" s="72"/>
      <c r="E35" s="195"/>
      <c r="F35" s="195"/>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73"/>
      <c r="AV35" s="352"/>
      <c r="AW35" s="352"/>
      <c r="AX35" s="352"/>
      <c r="AY35" s="352"/>
      <c r="AZ35" s="352"/>
      <c r="BA35" s="352"/>
      <c r="BB35" s="352"/>
      <c r="BC35" s="352"/>
      <c r="BD35" s="352"/>
      <c r="BE35" s="352"/>
      <c r="BF35" s="352"/>
      <c r="BG35" s="352"/>
      <c r="BH35" s="352"/>
      <c r="BI35" s="352"/>
      <c r="BJ35" s="352"/>
      <c r="BK35" s="352"/>
      <c r="BL35" s="352"/>
      <c r="BM35" s="352"/>
      <c r="BO35" s="185"/>
      <c r="BP35" s="185"/>
      <c r="BQ35" s="185"/>
      <c r="CD35" s="22"/>
      <c r="CE35" s="22"/>
      <c r="CF35" s="925" t="s">
        <v>198</v>
      </c>
      <c r="CG35" s="925"/>
      <c r="CH35" s="925"/>
      <c r="CI35" s="925"/>
      <c r="CJ35" s="925"/>
      <c r="CK35" s="925"/>
      <c r="CL35" s="925"/>
      <c r="CM35" s="925"/>
      <c r="CN35" s="925"/>
      <c r="CO35" s="925"/>
      <c r="CP35" s="925"/>
      <c r="CQ35" s="925"/>
      <c r="CR35" s="925"/>
      <c r="CS35" s="925"/>
      <c r="CT35" s="925"/>
      <c r="CU35" s="925"/>
      <c r="CV35" s="925"/>
      <c r="CW35" s="925"/>
      <c r="CX35" s="925"/>
      <c r="CY35" s="925"/>
      <c r="CZ35" s="925"/>
      <c r="DA35" s="925"/>
      <c r="DB35" s="925"/>
      <c r="DC35" s="22"/>
    </row>
    <row r="36" spans="4:111" ht="8.25" customHeight="1" thickTop="1">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O36" s="185"/>
      <c r="BP36" s="185"/>
      <c r="BQ36" s="185"/>
      <c r="CC36" s="22"/>
      <c r="CD36" s="22"/>
      <c r="CE36" s="22"/>
      <c r="CF36" s="925"/>
      <c r="CG36" s="925"/>
      <c r="CH36" s="925"/>
      <c r="CI36" s="925"/>
      <c r="CJ36" s="925"/>
      <c r="CK36" s="925"/>
      <c r="CL36" s="925"/>
      <c r="CM36" s="925"/>
      <c r="CN36" s="925"/>
      <c r="CO36" s="925"/>
      <c r="CP36" s="925"/>
      <c r="CQ36" s="925"/>
      <c r="CR36" s="925"/>
      <c r="CS36" s="925"/>
      <c r="CT36" s="925"/>
      <c r="CU36" s="925"/>
      <c r="CV36" s="925"/>
      <c r="CW36" s="925"/>
      <c r="CX36" s="925"/>
      <c r="CY36" s="925"/>
      <c r="CZ36" s="925"/>
      <c r="DA36" s="925"/>
      <c r="DB36" s="925"/>
      <c r="DC36" s="22"/>
    </row>
    <row r="37" spans="4:111" ht="8.25" customHeight="1"/>
    <row r="38" spans="4:111" ht="8.25" customHeight="1">
      <c r="D38" s="766" t="s">
        <v>224</v>
      </c>
      <c r="E38" s="767"/>
      <c r="F38" s="768"/>
      <c r="G38" s="74"/>
      <c r="H38" s="926" t="s">
        <v>199</v>
      </c>
      <c r="I38" s="926"/>
      <c r="J38" s="926"/>
      <c r="K38" s="74"/>
      <c r="L38" s="74"/>
      <c r="M38" s="74"/>
      <c r="N38" s="74"/>
      <c r="O38" s="74"/>
      <c r="P38" s="74"/>
      <c r="Q38" s="75"/>
      <c r="R38" s="76"/>
      <c r="S38" s="77"/>
      <c r="T38" s="77"/>
      <c r="U38" s="77"/>
      <c r="V38" s="77"/>
      <c r="W38" s="77"/>
      <c r="X38" s="77"/>
      <c r="Y38" s="77"/>
      <c r="Z38" s="77"/>
      <c r="AA38" s="77"/>
      <c r="AB38" s="77"/>
      <c r="AC38" s="77"/>
      <c r="AD38" s="77"/>
      <c r="AE38" s="77"/>
      <c r="AF38" s="927" t="s">
        <v>200</v>
      </c>
      <c r="AG38" s="927"/>
      <c r="AH38" s="927"/>
      <c r="AI38" s="927"/>
      <c r="AJ38" s="927"/>
      <c r="AK38" s="927"/>
      <c r="AL38" s="927"/>
      <c r="AM38" s="927"/>
      <c r="AN38" s="927"/>
      <c r="AO38" s="77"/>
      <c r="AP38" s="77"/>
      <c r="AQ38" s="77"/>
      <c r="AR38" s="930" t="s">
        <v>375</v>
      </c>
      <c r="AS38" s="930"/>
      <c r="AT38" s="930"/>
      <c r="AU38" s="930"/>
      <c r="AV38" s="931">
        <f>概算年度-1</f>
        <v>2</v>
      </c>
      <c r="AW38" s="930"/>
      <c r="AX38" s="930"/>
      <c r="AY38" s="930" t="s">
        <v>31</v>
      </c>
      <c r="AZ38" s="930"/>
      <c r="BA38" s="930">
        <v>4</v>
      </c>
      <c r="BB38" s="930"/>
      <c r="BC38" s="930"/>
      <c r="BD38" s="930" t="s">
        <v>32</v>
      </c>
      <c r="BE38" s="930"/>
      <c r="BF38" s="930">
        <v>1</v>
      </c>
      <c r="BG38" s="930"/>
      <c r="BH38" s="930"/>
      <c r="BI38" s="930" t="s">
        <v>188</v>
      </c>
      <c r="BJ38" s="930"/>
      <c r="BK38" s="77"/>
      <c r="BL38" s="930" t="s">
        <v>201</v>
      </c>
      <c r="BM38" s="930"/>
      <c r="BN38" s="930"/>
      <c r="BO38" s="930"/>
      <c r="BP38" s="77"/>
      <c r="BQ38" s="930" t="s">
        <v>375</v>
      </c>
      <c r="BR38" s="930"/>
      <c r="BS38" s="930"/>
      <c r="BT38" s="930"/>
      <c r="BU38" s="931">
        <f>AV38+1</f>
        <v>3</v>
      </c>
      <c r="BV38" s="930"/>
      <c r="BW38" s="930"/>
      <c r="BX38" s="930" t="s">
        <v>31</v>
      </c>
      <c r="BY38" s="930"/>
      <c r="BZ38" s="930">
        <v>3</v>
      </c>
      <c r="CA38" s="930"/>
      <c r="CB38" s="930"/>
      <c r="CC38" s="930" t="s">
        <v>32</v>
      </c>
      <c r="CD38" s="930"/>
      <c r="CE38" s="930">
        <v>31</v>
      </c>
      <c r="CF38" s="930"/>
      <c r="CG38" s="930"/>
      <c r="CH38" s="930" t="s">
        <v>188</v>
      </c>
      <c r="CI38" s="930"/>
      <c r="CJ38" s="77"/>
      <c r="CK38" s="930" t="s">
        <v>202</v>
      </c>
      <c r="CL38" s="930"/>
      <c r="CM38" s="930"/>
      <c r="CN38" s="930"/>
      <c r="CO38" s="189"/>
      <c r="CP38" s="77"/>
      <c r="CQ38" s="77"/>
      <c r="CR38" s="77"/>
      <c r="CS38" s="77"/>
      <c r="CT38" s="77"/>
      <c r="CU38" s="77"/>
      <c r="CV38" s="77"/>
      <c r="CW38" s="77"/>
      <c r="CX38" s="189"/>
      <c r="CY38" s="189"/>
      <c r="CZ38" s="189"/>
      <c r="DA38" s="189"/>
      <c r="DB38" s="189"/>
      <c r="DC38" s="55"/>
    </row>
    <row r="39" spans="4:111" ht="8.25" customHeight="1">
      <c r="D39" s="769"/>
      <c r="E39" s="770"/>
      <c r="F39" s="771"/>
      <c r="G39" s="79"/>
      <c r="H39" s="672"/>
      <c r="I39" s="672"/>
      <c r="J39" s="672"/>
      <c r="K39" s="79"/>
      <c r="L39" s="79"/>
      <c r="M39" s="79"/>
      <c r="N39" s="79"/>
      <c r="O39" s="79"/>
      <c r="P39" s="79"/>
      <c r="Q39" s="80"/>
      <c r="R39" s="81"/>
      <c r="S39" s="45"/>
      <c r="T39" s="45"/>
      <c r="U39" s="45"/>
      <c r="V39" s="45"/>
      <c r="W39" s="45"/>
      <c r="X39" s="45"/>
      <c r="Y39" s="45"/>
      <c r="Z39" s="45"/>
      <c r="AA39" s="45"/>
      <c r="AB39" s="45"/>
      <c r="AC39" s="45"/>
      <c r="AD39" s="45"/>
      <c r="AE39" s="45"/>
      <c r="AF39" s="928"/>
      <c r="AG39" s="928"/>
      <c r="AH39" s="928"/>
      <c r="AI39" s="928"/>
      <c r="AJ39" s="928"/>
      <c r="AK39" s="928"/>
      <c r="AL39" s="928"/>
      <c r="AM39" s="928"/>
      <c r="AN39" s="928"/>
      <c r="AO39" s="45"/>
      <c r="AP39" s="45"/>
      <c r="AQ39" s="45"/>
      <c r="AR39" s="784"/>
      <c r="AS39" s="784"/>
      <c r="AT39" s="784"/>
      <c r="AU39" s="784"/>
      <c r="AV39" s="784"/>
      <c r="AW39" s="784"/>
      <c r="AX39" s="784"/>
      <c r="AY39" s="784"/>
      <c r="AZ39" s="784"/>
      <c r="BA39" s="784"/>
      <c r="BB39" s="784"/>
      <c r="BC39" s="784"/>
      <c r="BD39" s="784"/>
      <c r="BE39" s="784"/>
      <c r="BF39" s="784"/>
      <c r="BG39" s="784"/>
      <c r="BH39" s="784"/>
      <c r="BI39" s="784"/>
      <c r="BJ39" s="784"/>
      <c r="BK39" s="45"/>
      <c r="BL39" s="784"/>
      <c r="BM39" s="784"/>
      <c r="BN39" s="784"/>
      <c r="BO39" s="784"/>
      <c r="BP39" s="45"/>
      <c r="BQ39" s="784"/>
      <c r="BR39" s="784"/>
      <c r="BS39" s="784"/>
      <c r="BT39" s="784"/>
      <c r="BU39" s="784"/>
      <c r="BV39" s="784"/>
      <c r="BW39" s="784"/>
      <c r="BX39" s="784"/>
      <c r="BY39" s="784"/>
      <c r="BZ39" s="784"/>
      <c r="CA39" s="784"/>
      <c r="CB39" s="784"/>
      <c r="CC39" s="784"/>
      <c r="CD39" s="784"/>
      <c r="CE39" s="784"/>
      <c r="CF39" s="784"/>
      <c r="CG39" s="784"/>
      <c r="CH39" s="784"/>
      <c r="CI39" s="784"/>
      <c r="CJ39" s="45"/>
      <c r="CK39" s="784"/>
      <c r="CL39" s="784"/>
      <c r="CM39" s="784"/>
      <c r="CN39" s="784"/>
      <c r="CP39" s="45"/>
      <c r="CQ39" s="45"/>
      <c r="CR39" s="45"/>
      <c r="CS39" s="45"/>
      <c r="CT39" s="45"/>
      <c r="CU39" s="45"/>
      <c r="CV39" s="45"/>
      <c r="CW39" s="45"/>
      <c r="DC39" s="191"/>
    </row>
    <row r="40" spans="4:111" ht="8.25" customHeight="1">
      <c r="D40" s="769"/>
      <c r="E40" s="770"/>
      <c r="F40" s="771"/>
      <c r="G40" s="79"/>
      <c r="H40" s="672"/>
      <c r="I40" s="672"/>
      <c r="J40" s="672"/>
      <c r="K40" s="79"/>
      <c r="L40" s="79"/>
      <c r="M40" s="79"/>
      <c r="N40" s="79"/>
      <c r="O40" s="79"/>
      <c r="P40" s="79"/>
      <c r="Q40" s="80"/>
      <c r="R40" s="82"/>
      <c r="S40" s="46"/>
      <c r="T40" s="46"/>
      <c r="U40" s="46"/>
      <c r="V40" s="46"/>
      <c r="W40" s="46"/>
      <c r="X40" s="46"/>
      <c r="Y40" s="46"/>
      <c r="Z40" s="46"/>
      <c r="AA40" s="46"/>
      <c r="AB40" s="46"/>
      <c r="AC40" s="46"/>
      <c r="AD40" s="46"/>
      <c r="AE40" s="46"/>
      <c r="AF40" s="929"/>
      <c r="AG40" s="929"/>
      <c r="AH40" s="929"/>
      <c r="AI40" s="929"/>
      <c r="AJ40" s="929"/>
      <c r="AK40" s="929"/>
      <c r="AL40" s="929"/>
      <c r="AM40" s="929"/>
      <c r="AN40" s="929"/>
      <c r="AO40" s="46"/>
      <c r="AP40" s="46"/>
      <c r="AQ40" s="46"/>
      <c r="AR40" s="785"/>
      <c r="AS40" s="785"/>
      <c r="AT40" s="785"/>
      <c r="AU40" s="785"/>
      <c r="AV40" s="785"/>
      <c r="AW40" s="785"/>
      <c r="AX40" s="785"/>
      <c r="AY40" s="785"/>
      <c r="AZ40" s="785"/>
      <c r="BA40" s="785"/>
      <c r="BB40" s="785"/>
      <c r="BC40" s="785"/>
      <c r="BD40" s="785"/>
      <c r="BE40" s="785"/>
      <c r="BF40" s="785"/>
      <c r="BG40" s="785"/>
      <c r="BH40" s="785"/>
      <c r="BI40" s="785"/>
      <c r="BJ40" s="785"/>
      <c r="BK40" s="46"/>
      <c r="BL40" s="785"/>
      <c r="BM40" s="785"/>
      <c r="BN40" s="785"/>
      <c r="BO40" s="785"/>
      <c r="BP40" s="46"/>
      <c r="BQ40" s="785"/>
      <c r="BR40" s="785"/>
      <c r="BS40" s="785"/>
      <c r="BT40" s="785"/>
      <c r="BU40" s="785"/>
      <c r="BV40" s="785"/>
      <c r="BW40" s="785"/>
      <c r="BX40" s="785"/>
      <c r="BY40" s="785"/>
      <c r="BZ40" s="785"/>
      <c r="CA40" s="785"/>
      <c r="CB40" s="785"/>
      <c r="CC40" s="785"/>
      <c r="CD40" s="785"/>
      <c r="CE40" s="785"/>
      <c r="CF40" s="785"/>
      <c r="CG40" s="785"/>
      <c r="CH40" s="785"/>
      <c r="CI40" s="785"/>
      <c r="CJ40" s="46"/>
      <c r="CK40" s="785"/>
      <c r="CL40" s="785"/>
      <c r="CM40" s="785"/>
      <c r="CN40" s="785"/>
      <c r="CP40" s="46"/>
      <c r="CQ40" s="46"/>
      <c r="CR40" s="46"/>
      <c r="CS40" s="46"/>
      <c r="CT40" s="46"/>
      <c r="CU40" s="46"/>
      <c r="CV40" s="46"/>
      <c r="CW40" s="46"/>
      <c r="DC40" s="191"/>
    </row>
    <row r="41" spans="4:111" ht="8.25" customHeight="1">
      <c r="D41" s="769"/>
      <c r="E41" s="770"/>
      <c r="F41" s="771"/>
      <c r="G41" s="83"/>
      <c r="H41" s="992" t="s">
        <v>203</v>
      </c>
      <c r="I41" s="992"/>
      <c r="J41" s="992"/>
      <c r="K41" s="992"/>
      <c r="L41" s="992"/>
      <c r="M41" s="992"/>
      <c r="N41" s="992"/>
      <c r="O41" s="992"/>
      <c r="P41" s="992"/>
      <c r="Q41" s="84"/>
      <c r="R41" s="78"/>
      <c r="V41" s="928" t="s">
        <v>204</v>
      </c>
      <c r="W41" s="928"/>
      <c r="X41" s="928"/>
      <c r="Y41" s="928"/>
      <c r="Z41" s="928"/>
      <c r="AA41" s="928"/>
      <c r="AB41" s="928"/>
      <c r="AC41" s="928"/>
      <c r="AD41" s="928"/>
      <c r="AE41" s="928"/>
      <c r="AF41" s="928"/>
      <c r="AG41" s="928"/>
      <c r="AH41" s="928"/>
      <c r="AI41" s="928"/>
      <c r="AJ41" s="928"/>
      <c r="AK41" s="928"/>
      <c r="AL41" s="928"/>
      <c r="AM41" s="928"/>
      <c r="AN41" s="928"/>
      <c r="AO41" s="928"/>
      <c r="AP41" s="928"/>
      <c r="AQ41" s="928"/>
      <c r="AR41" s="928"/>
      <c r="AS41" s="928"/>
      <c r="AT41" s="928"/>
      <c r="AU41" s="928"/>
      <c r="AV41" s="928"/>
      <c r="BA41" s="191"/>
      <c r="BB41" s="942" t="s">
        <v>205</v>
      </c>
      <c r="BC41" s="943"/>
      <c r="BD41" s="943"/>
      <c r="BE41" s="943"/>
      <c r="BF41" s="943"/>
      <c r="BG41" s="943"/>
      <c r="BH41" s="943"/>
      <c r="BI41" s="943"/>
      <c r="BJ41" s="943"/>
      <c r="BK41" s="943"/>
      <c r="BL41" s="943"/>
      <c r="BM41" s="944"/>
      <c r="BQ41" s="927" t="s">
        <v>206</v>
      </c>
      <c r="BR41" s="927"/>
      <c r="BS41" s="927"/>
      <c r="BT41" s="927"/>
      <c r="BU41" s="927"/>
      <c r="BV41" s="927"/>
      <c r="BW41" s="927"/>
      <c r="BX41" s="927"/>
      <c r="BY41" s="927"/>
      <c r="BZ41" s="927"/>
      <c r="CA41" s="927"/>
      <c r="CB41" s="927"/>
      <c r="CC41" s="927"/>
      <c r="CD41" s="927"/>
      <c r="CE41" s="927"/>
      <c r="CF41" s="927"/>
      <c r="CG41" s="927"/>
      <c r="CH41" s="927"/>
      <c r="CI41" s="927"/>
      <c r="CJ41" s="927"/>
      <c r="CK41" s="927"/>
      <c r="CL41" s="927"/>
      <c r="CM41" s="927"/>
      <c r="CN41" s="927"/>
      <c r="CO41" s="927"/>
      <c r="CP41" s="927"/>
      <c r="CQ41" s="927"/>
      <c r="CR41" s="927"/>
      <c r="CS41" s="927"/>
      <c r="CT41" s="927"/>
      <c r="CU41" s="927"/>
      <c r="CV41" s="927"/>
      <c r="CW41" s="927"/>
      <c r="CX41" s="189"/>
      <c r="CY41" s="189"/>
      <c r="CZ41" s="189"/>
      <c r="DA41" s="189"/>
      <c r="DB41" s="189"/>
      <c r="DC41" s="55"/>
      <c r="DD41" s="951" t="s">
        <v>207</v>
      </c>
      <c r="DE41" s="952"/>
      <c r="DF41" s="952" t="s">
        <v>208</v>
      </c>
      <c r="DG41" s="952"/>
    </row>
    <row r="42" spans="4:111" ht="8.25" customHeight="1">
      <c r="D42" s="769"/>
      <c r="E42" s="770"/>
      <c r="F42" s="771"/>
      <c r="G42" s="83"/>
      <c r="H42" s="992"/>
      <c r="I42" s="992"/>
      <c r="J42" s="992"/>
      <c r="K42" s="992"/>
      <c r="L42" s="992"/>
      <c r="M42" s="992"/>
      <c r="N42" s="992"/>
      <c r="O42" s="992"/>
      <c r="P42" s="992"/>
      <c r="Q42" s="84"/>
      <c r="R42" s="7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BA42" s="191"/>
      <c r="BB42" s="945"/>
      <c r="BC42" s="946"/>
      <c r="BD42" s="946"/>
      <c r="BE42" s="946"/>
      <c r="BF42" s="946"/>
      <c r="BG42" s="946"/>
      <c r="BH42" s="946"/>
      <c r="BI42" s="946"/>
      <c r="BJ42" s="946"/>
      <c r="BK42" s="946"/>
      <c r="BL42" s="946"/>
      <c r="BM42" s="947"/>
      <c r="BQ42" s="928"/>
      <c r="BR42" s="928"/>
      <c r="BS42" s="928"/>
      <c r="BT42" s="928"/>
      <c r="BU42" s="928"/>
      <c r="BV42" s="928"/>
      <c r="BW42" s="928"/>
      <c r="BX42" s="928"/>
      <c r="BY42" s="928"/>
      <c r="BZ42" s="928"/>
      <c r="CA42" s="928"/>
      <c r="CB42" s="928"/>
      <c r="CC42" s="928"/>
      <c r="CD42" s="928"/>
      <c r="CE42" s="928"/>
      <c r="CF42" s="928"/>
      <c r="CG42" s="928"/>
      <c r="CH42" s="928"/>
      <c r="CI42" s="928"/>
      <c r="CJ42" s="928"/>
      <c r="CK42" s="928"/>
      <c r="CL42" s="928"/>
      <c r="CM42" s="928"/>
      <c r="CN42" s="928"/>
      <c r="CO42" s="928"/>
      <c r="CP42" s="928"/>
      <c r="CQ42" s="928"/>
      <c r="CR42" s="928"/>
      <c r="CS42" s="928"/>
      <c r="CT42" s="928"/>
      <c r="CU42" s="928"/>
      <c r="CV42" s="928"/>
      <c r="CW42" s="928"/>
      <c r="DC42" s="191"/>
      <c r="DD42" s="978" t="s">
        <v>209</v>
      </c>
      <c r="DE42" s="979"/>
      <c r="DF42" s="979" t="s">
        <v>210</v>
      </c>
      <c r="DG42" s="979"/>
    </row>
    <row r="43" spans="4:111" ht="8.25" customHeight="1">
      <c r="D43" s="769"/>
      <c r="E43" s="770"/>
      <c r="F43" s="771"/>
      <c r="G43" s="85"/>
      <c r="H43" s="993"/>
      <c r="I43" s="993"/>
      <c r="J43" s="993"/>
      <c r="K43" s="993"/>
      <c r="L43" s="993"/>
      <c r="M43" s="993"/>
      <c r="N43" s="993"/>
      <c r="O43" s="993"/>
      <c r="P43" s="993"/>
      <c r="Q43" s="86"/>
      <c r="R43" s="87"/>
      <c r="S43" s="192"/>
      <c r="T43" s="192"/>
      <c r="U43" s="192"/>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192"/>
      <c r="AX43" s="192"/>
      <c r="AY43" s="192"/>
      <c r="AZ43" s="192"/>
      <c r="BA43" s="193"/>
      <c r="BB43" s="948"/>
      <c r="BC43" s="949"/>
      <c r="BD43" s="949"/>
      <c r="BE43" s="949"/>
      <c r="BF43" s="949"/>
      <c r="BG43" s="949"/>
      <c r="BH43" s="949"/>
      <c r="BI43" s="949"/>
      <c r="BJ43" s="949"/>
      <c r="BK43" s="949"/>
      <c r="BL43" s="949"/>
      <c r="BM43" s="950"/>
      <c r="BN43" s="192"/>
      <c r="BO43" s="192"/>
      <c r="BP43" s="192"/>
      <c r="BQ43" s="929"/>
      <c r="BR43" s="929"/>
      <c r="BS43" s="929"/>
      <c r="BT43" s="929"/>
      <c r="BU43" s="929"/>
      <c r="BV43" s="929"/>
      <c r="BW43" s="929"/>
      <c r="BX43" s="929"/>
      <c r="BY43" s="929"/>
      <c r="BZ43" s="929"/>
      <c r="CA43" s="929"/>
      <c r="CB43" s="929"/>
      <c r="CC43" s="929"/>
      <c r="CD43" s="929"/>
      <c r="CE43" s="929"/>
      <c r="CF43" s="929"/>
      <c r="CG43" s="929"/>
      <c r="CH43" s="929"/>
      <c r="CI43" s="929"/>
      <c r="CJ43" s="929"/>
      <c r="CK43" s="929"/>
      <c r="CL43" s="929"/>
      <c r="CM43" s="929"/>
      <c r="CN43" s="929"/>
      <c r="CO43" s="929"/>
      <c r="CP43" s="929"/>
      <c r="CQ43" s="929"/>
      <c r="CR43" s="929"/>
      <c r="CS43" s="929"/>
      <c r="CT43" s="929"/>
      <c r="CU43" s="929"/>
      <c r="CV43" s="929"/>
      <c r="CW43" s="929"/>
      <c r="CX43" s="192"/>
      <c r="CY43" s="192"/>
      <c r="CZ43" s="192"/>
      <c r="DA43" s="192"/>
      <c r="DB43" s="192"/>
      <c r="DC43" s="193"/>
      <c r="DD43" s="978"/>
      <c r="DE43" s="979"/>
      <c r="DF43" s="979"/>
      <c r="DG43" s="979"/>
    </row>
    <row r="44" spans="4:111" ht="8.25" customHeight="1">
      <c r="D44" s="769"/>
      <c r="E44" s="770"/>
      <c r="F44" s="771"/>
      <c r="G44" s="980" t="s">
        <v>211</v>
      </c>
      <c r="H44" s="926"/>
      <c r="I44" s="926"/>
      <c r="J44" s="926"/>
      <c r="K44" s="926"/>
      <c r="L44" s="926"/>
      <c r="M44" s="926"/>
      <c r="N44" s="926"/>
      <c r="O44" s="926"/>
      <c r="P44" s="926"/>
      <c r="Q44" s="981"/>
      <c r="R44" s="971" t="s">
        <v>212</v>
      </c>
      <c r="S44" s="972"/>
      <c r="T44" s="972"/>
      <c r="U44" s="972"/>
      <c r="V44" s="88"/>
      <c r="W44" s="88" t="s">
        <v>195</v>
      </c>
      <c r="X44" s="88"/>
      <c r="Y44" s="88"/>
      <c r="Z44" s="88" t="s">
        <v>196</v>
      </c>
      <c r="AA44" s="88"/>
      <c r="AB44" s="88"/>
      <c r="AC44" s="88" t="s">
        <v>193</v>
      </c>
      <c r="AD44" s="88"/>
      <c r="AE44" s="88"/>
      <c r="AF44" s="88" t="s">
        <v>213</v>
      </c>
      <c r="AG44" s="88"/>
      <c r="AH44" s="88"/>
      <c r="AI44" s="88" t="s">
        <v>195</v>
      </c>
      <c r="AJ44" s="88"/>
      <c r="AK44" s="88"/>
      <c r="AL44" s="88" t="s">
        <v>196</v>
      </c>
      <c r="AM44" s="88"/>
      <c r="AN44" s="88"/>
      <c r="AO44" s="88" t="s">
        <v>193</v>
      </c>
      <c r="AP44" s="88"/>
      <c r="AQ44" s="88"/>
      <c r="AR44" s="88" t="s">
        <v>194</v>
      </c>
      <c r="AS44" s="88"/>
      <c r="AT44" s="88"/>
      <c r="AU44" s="88" t="s">
        <v>195</v>
      </c>
      <c r="AV44" s="88"/>
      <c r="BA44" s="191"/>
      <c r="BB44" s="820" t="s">
        <v>212</v>
      </c>
      <c r="BC44" s="821"/>
      <c r="BH44" s="821" t="s">
        <v>214</v>
      </c>
      <c r="BI44" s="821"/>
      <c r="BJ44" s="821"/>
      <c r="BK44" s="821"/>
      <c r="BL44" s="821"/>
      <c r="BM44" s="822"/>
      <c r="BN44" s="987" t="s">
        <v>212</v>
      </c>
      <c r="BO44" s="972"/>
      <c r="BP44" s="972"/>
      <c r="BQ44" s="972"/>
      <c r="BR44" s="90"/>
      <c r="BS44" s="90" t="s">
        <v>196</v>
      </c>
      <c r="BT44" s="90"/>
      <c r="BU44" s="90"/>
      <c r="BV44" s="90" t="s">
        <v>193</v>
      </c>
      <c r="BW44" s="90"/>
      <c r="BX44" s="90"/>
      <c r="BY44" s="90" t="s">
        <v>213</v>
      </c>
      <c r="BZ44" s="90"/>
      <c r="CA44" s="90"/>
      <c r="CB44" s="90" t="s">
        <v>195</v>
      </c>
      <c r="CC44" s="90"/>
      <c r="CD44" s="90"/>
      <c r="CE44" s="90" t="s">
        <v>196</v>
      </c>
      <c r="CF44" s="90"/>
      <c r="CG44" s="90"/>
      <c r="CH44" s="90" t="s">
        <v>193</v>
      </c>
      <c r="CI44" s="90"/>
      <c r="CJ44" s="90"/>
      <c r="CK44" s="90" t="s">
        <v>194</v>
      </c>
      <c r="CL44" s="90"/>
      <c r="CM44" s="90"/>
      <c r="CN44" s="90" t="s">
        <v>195</v>
      </c>
      <c r="CO44" s="90"/>
      <c r="CP44" s="90"/>
      <c r="CQ44" s="90" t="s">
        <v>196</v>
      </c>
      <c r="CR44" s="90"/>
      <c r="CS44" s="90"/>
      <c r="CT44" s="90" t="s">
        <v>193</v>
      </c>
      <c r="CU44" s="90"/>
      <c r="CV44" s="90"/>
      <c r="CW44" s="90" t="s">
        <v>215</v>
      </c>
      <c r="CX44" s="90"/>
      <c r="DC44" s="191"/>
      <c r="DD44" s="978"/>
      <c r="DE44" s="979"/>
      <c r="DF44" s="979"/>
      <c r="DG44" s="979"/>
    </row>
    <row r="45" spans="4:111" ht="8.25" customHeight="1">
      <c r="D45" s="769"/>
      <c r="E45" s="770"/>
      <c r="F45" s="771"/>
      <c r="G45" s="982"/>
      <c r="H45" s="672"/>
      <c r="I45" s="672"/>
      <c r="J45" s="672"/>
      <c r="K45" s="672"/>
      <c r="L45" s="672"/>
      <c r="M45" s="672"/>
      <c r="N45" s="672"/>
      <c r="O45" s="672"/>
      <c r="P45" s="672"/>
      <c r="Q45" s="983"/>
      <c r="R45" s="973"/>
      <c r="S45" s="974"/>
      <c r="T45" s="974"/>
      <c r="U45" s="974"/>
      <c r="V45" s="961" t="s">
        <v>49</v>
      </c>
      <c r="W45" s="962"/>
      <c r="X45" s="962"/>
      <c r="Y45" s="953" t="s">
        <v>49</v>
      </c>
      <c r="Z45" s="953"/>
      <c r="AA45" s="953"/>
      <c r="AB45" s="953" t="s">
        <v>49</v>
      </c>
      <c r="AC45" s="953"/>
      <c r="AD45" s="953"/>
      <c r="AE45" s="953" t="s">
        <v>49</v>
      </c>
      <c r="AF45" s="953"/>
      <c r="AG45" s="953"/>
      <c r="AH45" s="953" t="s">
        <v>49</v>
      </c>
      <c r="AI45" s="953"/>
      <c r="AJ45" s="953"/>
      <c r="AK45" s="953" t="s">
        <v>49</v>
      </c>
      <c r="AL45" s="953"/>
      <c r="AM45" s="953"/>
      <c r="AN45" s="953" t="s">
        <v>49</v>
      </c>
      <c r="AO45" s="953"/>
      <c r="AP45" s="953"/>
      <c r="AQ45" s="953" t="s">
        <v>49</v>
      </c>
      <c r="AR45" s="953"/>
      <c r="AS45" s="953"/>
      <c r="AT45" s="954" t="s">
        <v>49</v>
      </c>
      <c r="AU45" s="955"/>
      <c r="AV45" s="956"/>
      <c r="AW45" s="810"/>
      <c r="AX45" s="913"/>
      <c r="BA45" s="191"/>
      <c r="BB45" s="914"/>
      <c r="BC45" s="913"/>
      <c r="BH45" s="913"/>
      <c r="BI45" s="913"/>
      <c r="BJ45" s="913"/>
      <c r="BK45" s="913"/>
      <c r="BL45" s="913"/>
      <c r="BM45" s="977"/>
      <c r="BN45" s="988"/>
      <c r="BO45" s="974"/>
      <c r="BP45" s="974"/>
      <c r="BQ45" s="974"/>
      <c r="BR45" s="961"/>
      <c r="BS45" s="962"/>
      <c r="BT45" s="962"/>
      <c r="BU45" s="953"/>
      <c r="BV45" s="953"/>
      <c r="BW45" s="953"/>
      <c r="BX45" s="970"/>
      <c r="BY45" s="953"/>
      <c r="BZ45" s="953"/>
      <c r="CA45" s="953"/>
      <c r="CB45" s="953"/>
      <c r="CC45" s="953"/>
      <c r="CD45" s="953">
        <v>1</v>
      </c>
      <c r="CE45" s="953"/>
      <c r="CF45" s="953"/>
      <c r="CG45" s="953">
        <v>5</v>
      </c>
      <c r="CH45" s="953"/>
      <c r="CI45" s="953"/>
      <c r="CJ45" s="953">
        <v>7</v>
      </c>
      <c r="CK45" s="953"/>
      <c r="CL45" s="953"/>
      <c r="CM45" s="953">
        <v>5</v>
      </c>
      <c r="CN45" s="953"/>
      <c r="CO45" s="953"/>
      <c r="CP45" s="953">
        <v>0</v>
      </c>
      <c r="CQ45" s="953"/>
      <c r="CR45" s="953"/>
      <c r="CS45" s="953">
        <v>0</v>
      </c>
      <c r="CT45" s="953"/>
      <c r="CU45" s="953"/>
      <c r="CV45" s="953">
        <v>0</v>
      </c>
      <c r="CW45" s="953"/>
      <c r="CX45" s="991"/>
      <c r="CY45" s="810"/>
      <c r="CZ45" s="913"/>
      <c r="DC45" s="191"/>
      <c r="DD45" s="978"/>
      <c r="DE45" s="979"/>
      <c r="DF45" s="979"/>
      <c r="DG45" s="979"/>
    </row>
    <row r="46" spans="4:111" ht="8.25" customHeight="1">
      <c r="D46" s="769"/>
      <c r="E46" s="770"/>
      <c r="F46" s="771"/>
      <c r="G46" s="982"/>
      <c r="H46" s="672"/>
      <c r="I46" s="672"/>
      <c r="J46" s="672"/>
      <c r="K46" s="672"/>
      <c r="L46" s="672"/>
      <c r="M46" s="672"/>
      <c r="N46" s="672"/>
      <c r="O46" s="672"/>
      <c r="P46" s="672"/>
      <c r="Q46" s="983"/>
      <c r="R46" s="973"/>
      <c r="S46" s="974"/>
      <c r="T46" s="974"/>
      <c r="U46" s="974"/>
      <c r="V46" s="961"/>
      <c r="W46" s="962"/>
      <c r="X46" s="962"/>
      <c r="Y46" s="953"/>
      <c r="Z46" s="953"/>
      <c r="AA46" s="953"/>
      <c r="AB46" s="953"/>
      <c r="AC46" s="953"/>
      <c r="AD46" s="953"/>
      <c r="AE46" s="953"/>
      <c r="AF46" s="953"/>
      <c r="AG46" s="953"/>
      <c r="AH46" s="953"/>
      <c r="AI46" s="953"/>
      <c r="AJ46" s="953"/>
      <c r="AK46" s="953"/>
      <c r="AL46" s="953"/>
      <c r="AM46" s="953"/>
      <c r="AN46" s="953"/>
      <c r="AO46" s="953"/>
      <c r="AP46" s="953"/>
      <c r="AQ46" s="953"/>
      <c r="AR46" s="953"/>
      <c r="AS46" s="953"/>
      <c r="AT46" s="957"/>
      <c r="AU46" s="884"/>
      <c r="AV46" s="885"/>
      <c r="AW46" s="914"/>
      <c r="AX46" s="913"/>
      <c r="BA46" s="191"/>
      <c r="BB46" s="963"/>
      <c r="BC46" s="964"/>
      <c r="BD46" s="964"/>
      <c r="BE46" s="964"/>
      <c r="BF46" s="964"/>
      <c r="BG46" s="964"/>
      <c r="BH46" s="964"/>
      <c r="BI46" s="964"/>
      <c r="BJ46" s="964"/>
      <c r="BK46" s="964"/>
      <c r="BL46" s="964"/>
      <c r="BM46" s="965"/>
      <c r="BN46" s="988"/>
      <c r="BO46" s="974"/>
      <c r="BP46" s="974"/>
      <c r="BQ46" s="974"/>
      <c r="BR46" s="961"/>
      <c r="BS46" s="962"/>
      <c r="BT46" s="962"/>
      <c r="BU46" s="953"/>
      <c r="BV46" s="953"/>
      <c r="BW46" s="953"/>
      <c r="BX46" s="970"/>
      <c r="BY46" s="953"/>
      <c r="BZ46" s="953"/>
      <c r="CA46" s="953"/>
      <c r="CB46" s="953"/>
      <c r="CC46" s="953"/>
      <c r="CD46" s="953"/>
      <c r="CE46" s="953"/>
      <c r="CF46" s="953"/>
      <c r="CG46" s="953"/>
      <c r="CH46" s="953"/>
      <c r="CI46" s="953"/>
      <c r="CJ46" s="953"/>
      <c r="CK46" s="953"/>
      <c r="CL46" s="953"/>
      <c r="CM46" s="953"/>
      <c r="CN46" s="953"/>
      <c r="CO46" s="953"/>
      <c r="CP46" s="953"/>
      <c r="CQ46" s="953"/>
      <c r="CR46" s="953"/>
      <c r="CS46" s="953"/>
      <c r="CT46" s="953"/>
      <c r="CU46" s="953"/>
      <c r="CV46" s="953"/>
      <c r="CW46" s="953"/>
      <c r="CX46" s="991"/>
      <c r="CY46" s="914"/>
      <c r="CZ46" s="913"/>
      <c r="DC46" s="191"/>
      <c r="DD46" s="978"/>
      <c r="DE46" s="979"/>
      <c r="DF46" s="979"/>
      <c r="DG46" s="979"/>
    </row>
    <row r="47" spans="4:111" ht="8.25" customHeight="1">
      <c r="D47" s="769"/>
      <c r="E47" s="770"/>
      <c r="F47" s="771"/>
      <c r="G47" s="982"/>
      <c r="H47" s="672"/>
      <c r="I47" s="672"/>
      <c r="J47" s="672"/>
      <c r="K47" s="672"/>
      <c r="L47" s="672"/>
      <c r="M47" s="672"/>
      <c r="N47" s="672"/>
      <c r="O47" s="672"/>
      <c r="P47" s="672"/>
      <c r="Q47" s="983"/>
      <c r="R47" s="973"/>
      <c r="S47" s="974"/>
      <c r="T47" s="974"/>
      <c r="U47" s="974"/>
      <c r="V47" s="961"/>
      <c r="W47" s="962"/>
      <c r="X47" s="962"/>
      <c r="Y47" s="953"/>
      <c r="Z47" s="953"/>
      <c r="AA47" s="953"/>
      <c r="AB47" s="953"/>
      <c r="AC47" s="953"/>
      <c r="AD47" s="953"/>
      <c r="AE47" s="953"/>
      <c r="AF47" s="953"/>
      <c r="AG47" s="953"/>
      <c r="AH47" s="953"/>
      <c r="AI47" s="953"/>
      <c r="AJ47" s="953"/>
      <c r="AK47" s="953"/>
      <c r="AL47" s="953"/>
      <c r="AM47" s="953"/>
      <c r="AN47" s="953"/>
      <c r="AO47" s="953"/>
      <c r="AP47" s="953"/>
      <c r="AQ47" s="953"/>
      <c r="AR47" s="953"/>
      <c r="AS47" s="953"/>
      <c r="AT47" s="958"/>
      <c r="AU47" s="959"/>
      <c r="AV47" s="960"/>
      <c r="AW47" s="914"/>
      <c r="AX47" s="913"/>
      <c r="AY47" s="881" t="s">
        <v>216</v>
      </c>
      <c r="AZ47" s="881"/>
      <c r="BA47" s="969"/>
      <c r="BB47" s="963"/>
      <c r="BC47" s="964"/>
      <c r="BD47" s="964"/>
      <c r="BE47" s="964"/>
      <c r="BF47" s="964"/>
      <c r="BG47" s="964"/>
      <c r="BH47" s="964"/>
      <c r="BI47" s="964"/>
      <c r="BJ47" s="964"/>
      <c r="BK47" s="964"/>
      <c r="BL47" s="964"/>
      <c r="BM47" s="965"/>
      <c r="BN47" s="988"/>
      <c r="BO47" s="974"/>
      <c r="BP47" s="974"/>
      <c r="BQ47" s="974"/>
      <c r="BR47" s="961"/>
      <c r="BS47" s="962"/>
      <c r="BT47" s="962"/>
      <c r="BU47" s="953"/>
      <c r="BV47" s="953"/>
      <c r="BW47" s="953"/>
      <c r="BX47" s="970"/>
      <c r="BY47" s="953"/>
      <c r="BZ47" s="953"/>
      <c r="CA47" s="953"/>
      <c r="CB47" s="953"/>
      <c r="CC47" s="953"/>
      <c r="CD47" s="953"/>
      <c r="CE47" s="953"/>
      <c r="CF47" s="953"/>
      <c r="CG47" s="953"/>
      <c r="CH47" s="953"/>
      <c r="CI47" s="953"/>
      <c r="CJ47" s="953"/>
      <c r="CK47" s="953"/>
      <c r="CL47" s="953"/>
      <c r="CM47" s="953"/>
      <c r="CN47" s="953"/>
      <c r="CO47" s="953"/>
      <c r="CP47" s="953"/>
      <c r="CQ47" s="953"/>
      <c r="CR47" s="953"/>
      <c r="CS47" s="953"/>
      <c r="CT47" s="953"/>
      <c r="CU47" s="953"/>
      <c r="CV47" s="953"/>
      <c r="CW47" s="953"/>
      <c r="CX47" s="991"/>
      <c r="CY47" s="914"/>
      <c r="CZ47" s="913"/>
      <c r="DA47" s="913" t="s">
        <v>215</v>
      </c>
      <c r="DB47" s="913"/>
      <c r="DC47" s="191"/>
      <c r="DD47" s="978"/>
      <c r="DE47" s="979"/>
      <c r="DF47" s="979"/>
      <c r="DG47" s="979"/>
    </row>
    <row r="48" spans="4:111" ht="8.25" customHeight="1">
      <c r="D48" s="769"/>
      <c r="E48" s="770"/>
      <c r="F48" s="771"/>
      <c r="G48" s="984"/>
      <c r="H48" s="985"/>
      <c r="I48" s="985"/>
      <c r="J48" s="985"/>
      <c r="K48" s="985"/>
      <c r="L48" s="985"/>
      <c r="M48" s="985"/>
      <c r="N48" s="985"/>
      <c r="O48" s="985"/>
      <c r="P48" s="985"/>
      <c r="Q48" s="986"/>
      <c r="R48" s="975"/>
      <c r="S48" s="976"/>
      <c r="T48" s="976"/>
      <c r="U48" s="976"/>
      <c r="AD48" s="990" t="s">
        <v>217</v>
      </c>
      <c r="AE48" s="990"/>
      <c r="AM48" s="990" t="s">
        <v>217</v>
      </c>
      <c r="AN48" s="990"/>
      <c r="AY48" s="881"/>
      <c r="AZ48" s="881"/>
      <c r="BA48" s="969"/>
      <c r="BB48" s="966"/>
      <c r="BC48" s="967"/>
      <c r="BD48" s="967"/>
      <c r="BE48" s="967"/>
      <c r="BF48" s="967"/>
      <c r="BG48" s="967"/>
      <c r="BH48" s="967"/>
      <c r="BI48" s="967"/>
      <c r="BJ48" s="967"/>
      <c r="BK48" s="967"/>
      <c r="BL48" s="967"/>
      <c r="BM48" s="968"/>
      <c r="BN48" s="989"/>
      <c r="BO48" s="976"/>
      <c r="BP48" s="976"/>
      <c r="BQ48" s="976"/>
      <c r="BR48" s="190"/>
      <c r="BS48" s="190"/>
      <c r="BT48" s="190"/>
      <c r="BU48" s="190"/>
      <c r="BV48" s="190"/>
      <c r="BW48" s="990" t="s">
        <v>217</v>
      </c>
      <c r="BX48" s="990"/>
      <c r="BY48" s="192"/>
      <c r="BZ48" s="192"/>
      <c r="CA48" s="192"/>
      <c r="CB48" s="192"/>
      <c r="CC48" s="192"/>
      <c r="CD48" s="192"/>
      <c r="CE48" s="192"/>
      <c r="CF48" s="990" t="s">
        <v>217</v>
      </c>
      <c r="CG48" s="990"/>
      <c r="CH48" s="192"/>
      <c r="CI48" s="192"/>
      <c r="CJ48" s="192"/>
      <c r="CK48" s="192"/>
      <c r="CL48" s="192"/>
      <c r="CM48" s="192"/>
      <c r="CN48" s="192"/>
      <c r="CO48" s="990" t="s">
        <v>217</v>
      </c>
      <c r="CP48" s="990"/>
      <c r="CQ48" s="192"/>
      <c r="CR48" s="192"/>
      <c r="CS48" s="192"/>
      <c r="CT48" s="192"/>
      <c r="CU48" s="192"/>
      <c r="CV48" s="192"/>
      <c r="CW48" s="192"/>
      <c r="CX48" s="192"/>
      <c r="CY48" s="192"/>
      <c r="CZ48" s="192"/>
      <c r="DA48" s="824"/>
      <c r="DB48" s="824"/>
      <c r="DC48" s="193"/>
      <c r="DD48" s="978"/>
      <c r="DE48" s="979"/>
      <c r="DF48" s="979"/>
      <c r="DG48" s="979"/>
    </row>
    <row r="49" spans="4:111" ht="8.25" customHeight="1">
      <c r="D49" s="769"/>
      <c r="E49" s="770"/>
      <c r="F49" s="771"/>
      <c r="G49" s="757" t="s">
        <v>218</v>
      </c>
      <c r="H49" s="758"/>
      <c r="I49" s="758"/>
      <c r="J49" s="758"/>
      <c r="K49" s="758"/>
      <c r="L49" s="758"/>
      <c r="M49" s="758"/>
      <c r="N49" s="758"/>
      <c r="O49" s="758"/>
      <c r="P49" s="758"/>
      <c r="Q49" s="759"/>
      <c r="R49" s="971" t="s">
        <v>219</v>
      </c>
      <c r="S49" s="972"/>
      <c r="T49" s="972"/>
      <c r="U49" s="972"/>
      <c r="V49" s="90"/>
      <c r="W49" s="90" t="s">
        <v>195</v>
      </c>
      <c r="X49" s="90"/>
      <c r="Y49" s="90"/>
      <c r="Z49" s="90" t="s">
        <v>196</v>
      </c>
      <c r="AA49" s="90"/>
      <c r="AB49" s="90"/>
      <c r="AC49" s="90" t="s">
        <v>193</v>
      </c>
      <c r="AD49" s="90"/>
      <c r="AE49" s="90"/>
      <c r="AF49" s="90" t="s">
        <v>213</v>
      </c>
      <c r="AG49" s="90"/>
      <c r="AH49" s="90"/>
      <c r="AI49" s="90" t="s">
        <v>195</v>
      </c>
      <c r="AJ49" s="90"/>
      <c r="AK49" s="90"/>
      <c r="AL49" s="90" t="s">
        <v>196</v>
      </c>
      <c r="AM49" s="90"/>
      <c r="AN49" s="90"/>
      <c r="AO49" s="90" t="s">
        <v>193</v>
      </c>
      <c r="AP49" s="90"/>
      <c r="AQ49" s="90"/>
      <c r="AR49" s="90" t="s">
        <v>194</v>
      </c>
      <c r="AS49" s="90"/>
      <c r="AT49" s="90"/>
      <c r="AU49" s="90" t="s">
        <v>195</v>
      </c>
      <c r="AV49" s="90"/>
      <c r="AW49" s="189"/>
      <c r="AX49" s="189"/>
      <c r="AY49" s="189"/>
      <c r="AZ49" s="189"/>
      <c r="BA49" s="55"/>
      <c r="BB49" s="820" t="s">
        <v>219</v>
      </c>
      <c r="BC49" s="821"/>
      <c r="BH49" s="821" t="s">
        <v>214</v>
      </c>
      <c r="BI49" s="821"/>
      <c r="BJ49" s="821"/>
      <c r="BK49" s="821"/>
      <c r="BL49" s="821"/>
      <c r="BM49" s="822"/>
      <c r="BN49" s="974" t="s">
        <v>219</v>
      </c>
      <c r="BO49" s="974"/>
      <c r="BP49" s="974"/>
      <c r="BQ49" s="974"/>
      <c r="BR49" s="88"/>
      <c r="BS49" s="88" t="s">
        <v>196</v>
      </c>
      <c r="BT49" s="88"/>
      <c r="BU49" s="88"/>
      <c r="BV49" s="88" t="s">
        <v>193</v>
      </c>
      <c r="BW49" s="88"/>
      <c r="BX49" s="88"/>
      <c r="BY49" s="88" t="s">
        <v>213</v>
      </c>
      <c r="BZ49" s="88"/>
      <c r="CA49" s="88"/>
      <c r="CB49" s="88" t="s">
        <v>195</v>
      </c>
      <c r="CC49" s="88"/>
      <c r="CD49" s="88"/>
      <c r="CE49" s="88" t="s">
        <v>196</v>
      </c>
      <c r="CF49" s="88"/>
      <c r="CG49" s="88"/>
      <c r="CH49" s="88" t="s">
        <v>193</v>
      </c>
      <c r="CI49" s="88"/>
      <c r="CJ49" s="88"/>
      <c r="CK49" s="88" t="s">
        <v>194</v>
      </c>
      <c r="CL49" s="88"/>
      <c r="CM49" s="88"/>
      <c r="CN49" s="88" t="s">
        <v>195</v>
      </c>
      <c r="CO49" s="88"/>
      <c r="CP49" s="88"/>
      <c r="CQ49" s="88" t="s">
        <v>196</v>
      </c>
      <c r="CR49" s="88"/>
      <c r="CS49" s="88"/>
      <c r="CT49" s="88" t="s">
        <v>193</v>
      </c>
      <c r="CU49" s="88"/>
      <c r="CV49" s="88"/>
      <c r="CW49" s="88" t="s">
        <v>215</v>
      </c>
      <c r="CX49" s="88"/>
      <c r="DC49" s="55"/>
      <c r="DD49" s="978"/>
      <c r="DE49" s="979"/>
      <c r="DF49" s="979"/>
      <c r="DG49" s="979"/>
    </row>
    <row r="50" spans="4:111" ht="8.25" customHeight="1">
      <c r="D50" s="769"/>
      <c r="E50" s="770"/>
      <c r="F50" s="771"/>
      <c r="G50" s="760"/>
      <c r="H50" s="761"/>
      <c r="I50" s="761"/>
      <c r="J50" s="761"/>
      <c r="K50" s="761"/>
      <c r="L50" s="761"/>
      <c r="M50" s="761"/>
      <c r="N50" s="761"/>
      <c r="O50" s="761"/>
      <c r="P50" s="761"/>
      <c r="Q50" s="762"/>
      <c r="R50" s="973"/>
      <c r="S50" s="974"/>
      <c r="T50" s="974"/>
      <c r="U50" s="974"/>
      <c r="V50" s="961"/>
      <c r="W50" s="962"/>
      <c r="X50" s="962"/>
      <c r="Y50" s="953"/>
      <c r="Z50" s="953"/>
      <c r="AA50" s="953"/>
      <c r="AB50" s="953"/>
      <c r="AC50" s="953"/>
      <c r="AD50" s="953"/>
      <c r="AE50" s="953">
        <v>1</v>
      </c>
      <c r="AF50" s="953"/>
      <c r="AG50" s="953"/>
      <c r="AH50" s="953">
        <v>0</v>
      </c>
      <c r="AI50" s="953"/>
      <c r="AJ50" s="953"/>
      <c r="AK50" s="953">
        <v>5</v>
      </c>
      <c r="AL50" s="953"/>
      <c r="AM50" s="953"/>
      <c r="AN50" s="954">
        <v>0</v>
      </c>
      <c r="AO50" s="955"/>
      <c r="AP50" s="1001"/>
      <c r="AQ50" s="953">
        <v>0</v>
      </c>
      <c r="AR50" s="953"/>
      <c r="AS50" s="953"/>
      <c r="AT50" s="953">
        <v>0</v>
      </c>
      <c r="AU50" s="953"/>
      <c r="AV50" s="991"/>
      <c r="AW50" s="811"/>
      <c r="AX50" s="913"/>
      <c r="BA50" s="191"/>
      <c r="BB50" s="914"/>
      <c r="BC50" s="913"/>
      <c r="BH50" s="913"/>
      <c r="BI50" s="913"/>
      <c r="BJ50" s="913"/>
      <c r="BK50" s="913"/>
      <c r="BL50" s="913"/>
      <c r="BM50" s="977"/>
      <c r="BN50" s="974"/>
      <c r="BO50" s="974"/>
      <c r="BP50" s="974"/>
      <c r="BQ50" s="974"/>
      <c r="BR50" s="961">
        <f>BR45</f>
        <v>0</v>
      </c>
      <c r="BS50" s="962"/>
      <c r="BT50" s="962"/>
      <c r="BU50" s="953"/>
      <c r="BV50" s="953"/>
      <c r="BW50" s="953"/>
      <c r="BX50" s="970"/>
      <c r="BY50" s="953"/>
      <c r="BZ50" s="953"/>
      <c r="CA50" s="953"/>
      <c r="CB50" s="953"/>
      <c r="CC50" s="953"/>
      <c r="CD50" s="953">
        <v>1</v>
      </c>
      <c r="CE50" s="953"/>
      <c r="CF50" s="953"/>
      <c r="CG50" s="953">
        <v>5</v>
      </c>
      <c r="CH50" s="953"/>
      <c r="CI50" s="953"/>
      <c r="CJ50" s="953">
        <v>7</v>
      </c>
      <c r="CK50" s="953"/>
      <c r="CL50" s="953"/>
      <c r="CM50" s="953">
        <v>5</v>
      </c>
      <c r="CN50" s="953"/>
      <c r="CO50" s="953"/>
      <c r="CP50" s="953">
        <v>0</v>
      </c>
      <c r="CQ50" s="953"/>
      <c r="CR50" s="953"/>
      <c r="CS50" s="953">
        <v>0</v>
      </c>
      <c r="CT50" s="953"/>
      <c r="CU50" s="953"/>
      <c r="CV50" s="953">
        <v>0</v>
      </c>
      <c r="CW50" s="953"/>
      <c r="CX50" s="991"/>
      <c r="CY50" s="810"/>
      <c r="CZ50" s="913"/>
      <c r="DC50" s="191"/>
      <c r="DD50" s="978"/>
      <c r="DE50" s="979"/>
      <c r="DF50" s="979"/>
      <c r="DG50" s="979"/>
    </row>
    <row r="51" spans="4:111" ht="8.25" customHeight="1">
      <c r="D51" s="769"/>
      <c r="E51" s="770"/>
      <c r="F51" s="771"/>
      <c r="G51" s="760"/>
      <c r="H51" s="761"/>
      <c r="I51" s="761"/>
      <c r="J51" s="761"/>
      <c r="K51" s="761"/>
      <c r="L51" s="761"/>
      <c r="M51" s="761"/>
      <c r="N51" s="761"/>
      <c r="O51" s="761"/>
      <c r="P51" s="761"/>
      <c r="Q51" s="762"/>
      <c r="R51" s="973"/>
      <c r="S51" s="974"/>
      <c r="T51" s="974"/>
      <c r="U51" s="974"/>
      <c r="V51" s="961"/>
      <c r="W51" s="962"/>
      <c r="X51" s="962"/>
      <c r="Y51" s="953"/>
      <c r="Z51" s="953"/>
      <c r="AA51" s="953"/>
      <c r="AB51" s="953"/>
      <c r="AC51" s="953"/>
      <c r="AD51" s="953"/>
      <c r="AE51" s="953"/>
      <c r="AF51" s="953"/>
      <c r="AG51" s="953"/>
      <c r="AH51" s="953"/>
      <c r="AI51" s="953"/>
      <c r="AJ51" s="953"/>
      <c r="AK51" s="953"/>
      <c r="AL51" s="953"/>
      <c r="AM51" s="953"/>
      <c r="AN51" s="957"/>
      <c r="AO51" s="884"/>
      <c r="AP51" s="1002"/>
      <c r="AQ51" s="953"/>
      <c r="AR51" s="953"/>
      <c r="AS51" s="953"/>
      <c r="AT51" s="953"/>
      <c r="AU51" s="953"/>
      <c r="AV51" s="991"/>
      <c r="AW51" s="913"/>
      <c r="AX51" s="913"/>
      <c r="BB51" s="994"/>
      <c r="BC51" s="995"/>
      <c r="BD51" s="995"/>
      <c r="BE51" s="995"/>
      <c r="BF51" s="995"/>
      <c r="BG51" s="995"/>
      <c r="BH51" s="995"/>
      <c r="BI51" s="995"/>
      <c r="BJ51" s="995"/>
      <c r="BK51" s="995"/>
      <c r="BL51" s="995"/>
      <c r="BM51" s="996"/>
      <c r="BN51" s="974"/>
      <c r="BO51" s="974"/>
      <c r="BP51" s="974"/>
      <c r="BQ51" s="974"/>
      <c r="BR51" s="961"/>
      <c r="BS51" s="962"/>
      <c r="BT51" s="962"/>
      <c r="BU51" s="953"/>
      <c r="BV51" s="953"/>
      <c r="BW51" s="953"/>
      <c r="BX51" s="970"/>
      <c r="BY51" s="953"/>
      <c r="BZ51" s="953"/>
      <c r="CA51" s="953"/>
      <c r="CB51" s="953"/>
      <c r="CC51" s="953"/>
      <c r="CD51" s="953"/>
      <c r="CE51" s="953"/>
      <c r="CF51" s="953"/>
      <c r="CG51" s="953"/>
      <c r="CH51" s="953"/>
      <c r="CI51" s="953"/>
      <c r="CJ51" s="953"/>
      <c r="CK51" s="953"/>
      <c r="CL51" s="953"/>
      <c r="CM51" s="953"/>
      <c r="CN51" s="953"/>
      <c r="CO51" s="953"/>
      <c r="CP51" s="953"/>
      <c r="CQ51" s="953"/>
      <c r="CR51" s="953"/>
      <c r="CS51" s="953"/>
      <c r="CT51" s="953"/>
      <c r="CU51" s="953"/>
      <c r="CV51" s="953"/>
      <c r="CW51" s="953"/>
      <c r="CX51" s="991"/>
      <c r="CY51" s="914"/>
      <c r="CZ51" s="913"/>
      <c r="DC51" s="191"/>
      <c r="DD51" s="978"/>
      <c r="DE51" s="979"/>
      <c r="DF51" s="979"/>
      <c r="DG51" s="979"/>
    </row>
    <row r="52" spans="4:111" ht="8.25" customHeight="1">
      <c r="D52" s="769"/>
      <c r="E52" s="770"/>
      <c r="F52" s="771"/>
      <c r="G52" s="760"/>
      <c r="H52" s="761"/>
      <c r="I52" s="761"/>
      <c r="J52" s="761"/>
      <c r="K52" s="761"/>
      <c r="L52" s="761"/>
      <c r="M52" s="761"/>
      <c r="N52" s="761"/>
      <c r="O52" s="761"/>
      <c r="P52" s="761"/>
      <c r="Q52" s="762"/>
      <c r="R52" s="973"/>
      <c r="S52" s="974"/>
      <c r="T52" s="974"/>
      <c r="U52" s="974"/>
      <c r="V52" s="961"/>
      <c r="W52" s="962"/>
      <c r="X52" s="962"/>
      <c r="Y52" s="953"/>
      <c r="Z52" s="953"/>
      <c r="AA52" s="953"/>
      <c r="AB52" s="953"/>
      <c r="AC52" s="953"/>
      <c r="AD52" s="953"/>
      <c r="AE52" s="953"/>
      <c r="AF52" s="953"/>
      <c r="AG52" s="953"/>
      <c r="AH52" s="953"/>
      <c r="AI52" s="953"/>
      <c r="AJ52" s="953"/>
      <c r="AK52" s="953"/>
      <c r="AL52" s="953"/>
      <c r="AM52" s="953"/>
      <c r="AN52" s="958"/>
      <c r="AO52" s="959"/>
      <c r="AP52" s="1003"/>
      <c r="AQ52" s="953"/>
      <c r="AR52" s="953"/>
      <c r="AS52" s="953"/>
      <c r="AT52" s="953"/>
      <c r="AU52" s="953"/>
      <c r="AV52" s="991"/>
      <c r="AW52" s="913"/>
      <c r="AX52" s="913"/>
      <c r="AY52" s="881" t="s">
        <v>216</v>
      </c>
      <c r="AZ52" s="881"/>
      <c r="BA52" s="881"/>
      <c r="BB52" s="994"/>
      <c r="BC52" s="995"/>
      <c r="BD52" s="995"/>
      <c r="BE52" s="995"/>
      <c r="BF52" s="995"/>
      <c r="BG52" s="995"/>
      <c r="BH52" s="995"/>
      <c r="BI52" s="995"/>
      <c r="BJ52" s="995"/>
      <c r="BK52" s="995"/>
      <c r="BL52" s="995"/>
      <c r="BM52" s="996"/>
      <c r="BN52" s="974"/>
      <c r="BO52" s="974"/>
      <c r="BP52" s="974"/>
      <c r="BQ52" s="974"/>
      <c r="BR52" s="961"/>
      <c r="BS52" s="962"/>
      <c r="BT52" s="962"/>
      <c r="BU52" s="953"/>
      <c r="BV52" s="953"/>
      <c r="BW52" s="953"/>
      <c r="BX52" s="970"/>
      <c r="BY52" s="953"/>
      <c r="BZ52" s="953"/>
      <c r="CA52" s="953"/>
      <c r="CB52" s="953"/>
      <c r="CC52" s="953"/>
      <c r="CD52" s="953"/>
      <c r="CE52" s="953"/>
      <c r="CF52" s="953"/>
      <c r="CG52" s="953"/>
      <c r="CH52" s="953"/>
      <c r="CI52" s="953"/>
      <c r="CJ52" s="953"/>
      <c r="CK52" s="953"/>
      <c r="CL52" s="953"/>
      <c r="CM52" s="953"/>
      <c r="CN52" s="953"/>
      <c r="CO52" s="953"/>
      <c r="CP52" s="953"/>
      <c r="CQ52" s="953"/>
      <c r="CR52" s="953"/>
      <c r="CS52" s="953"/>
      <c r="CT52" s="953"/>
      <c r="CU52" s="953"/>
      <c r="CV52" s="953"/>
      <c r="CW52" s="953"/>
      <c r="CX52" s="991"/>
      <c r="CY52" s="914"/>
      <c r="CZ52" s="913"/>
      <c r="DA52" s="913" t="s">
        <v>215</v>
      </c>
      <c r="DB52" s="913"/>
      <c r="DC52" s="191"/>
      <c r="DD52" s="978"/>
      <c r="DE52" s="979"/>
      <c r="DF52" s="979"/>
      <c r="DG52" s="979"/>
    </row>
    <row r="53" spans="4:111" ht="8.25" customHeight="1">
      <c r="D53" s="769"/>
      <c r="E53" s="770"/>
      <c r="F53" s="771"/>
      <c r="G53" s="763"/>
      <c r="H53" s="764"/>
      <c r="I53" s="764"/>
      <c r="J53" s="764"/>
      <c r="K53" s="764"/>
      <c r="L53" s="764"/>
      <c r="M53" s="764"/>
      <c r="N53" s="764"/>
      <c r="O53" s="764"/>
      <c r="P53" s="764"/>
      <c r="Q53" s="765"/>
      <c r="R53" s="975"/>
      <c r="S53" s="976"/>
      <c r="T53" s="976"/>
      <c r="U53" s="976"/>
      <c r="V53" s="192"/>
      <c r="W53" s="192"/>
      <c r="X53" s="192"/>
      <c r="Y53" s="192"/>
      <c r="Z53" s="192"/>
      <c r="AA53" s="192"/>
      <c r="AB53" s="192"/>
      <c r="AC53" s="192"/>
      <c r="AD53" s="990" t="s">
        <v>217</v>
      </c>
      <c r="AE53" s="990"/>
      <c r="AF53" s="192"/>
      <c r="AG53" s="192"/>
      <c r="AH53" s="192"/>
      <c r="AI53" s="192"/>
      <c r="AJ53" s="192"/>
      <c r="AK53" s="192"/>
      <c r="AL53" s="192"/>
      <c r="AM53" s="990" t="s">
        <v>217</v>
      </c>
      <c r="AN53" s="990"/>
      <c r="AO53" s="192"/>
      <c r="AP53" s="192"/>
      <c r="AQ53" s="192"/>
      <c r="AR53" s="192"/>
      <c r="AS53" s="192"/>
      <c r="AT53" s="192"/>
      <c r="AU53" s="192"/>
      <c r="AV53" s="192"/>
      <c r="AW53" s="192"/>
      <c r="AX53" s="192"/>
      <c r="AY53" s="1000"/>
      <c r="AZ53" s="1000"/>
      <c r="BA53" s="1000"/>
      <c r="BB53" s="997"/>
      <c r="BC53" s="998"/>
      <c r="BD53" s="998"/>
      <c r="BE53" s="998"/>
      <c r="BF53" s="998"/>
      <c r="BG53" s="998"/>
      <c r="BH53" s="998"/>
      <c r="BI53" s="998"/>
      <c r="BJ53" s="998"/>
      <c r="BK53" s="998"/>
      <c r="BL53" s="998"/>
      <c r="BM53" s="999"/>
      <c r="BN53" s="976"/>
      <c r="BO53" s="976"/>
      <c r="BP53" s="976"/>
      <c r="BQ53" s="976"/>
      <c r="BR53" s="190"/>
      <c r="BS53" s="190"/>
      <c r="BT53" s="190"/>
      <c r="BU53" s="190"/>
      <c r="BV53" s="190"/>
      <c r="BW53" s="990" t="s">
        <v>217</v>
      </c>
      <c r="BX53" s="990"/>
      <c r="BY53" s="192"/>
      <c r="BZ53" s="192"/>
      <c r="CA53" s="192"/>
      <c r="CB53" s="192"/>
      <c r="CC53" s="192"/>
      <c r="CD53" s="192"/>
      <c r="CE53" s="192"/>
      <c r="CF53" s="990" t="s">
        <v>217</v>
      </c>
      <c r="CG53" s="990"/>
      <c r="CH53" s="192"/>
      <c r="CI53" s="192"/>
      <c r="CJ53" s="192"/>
      <c r="CK53" s="192"/>
      <c r="CL53" s="192"/>
      <c r="CM53" s="192"/>
      <c r="CN53" s="192"/>
      <c r="CO53" s="990" t="s">
        <v>217</v>
      </c>
      <c r="CP53" s="990"/>
      <c r="CQ53" s="192"/>
      <c r="CR53" s="192"/>
      <c r="CS53" s="192"/>
      <c r="CT53" s="192"/>
      <c r="CU53" s="192"/>
      <c r="CV53" s="192"/>
      <c r="CW53" s="192"/>
      <c r="CX53" s="192"/>
      <c r="CY53" s="192"/>
      <c r="CZ53" s="192"/>
      <c r="DA53" s="824"/>
      <c r="DB53" s="824"/>
      <c r="DC53" s="193"/>
      <c r="DD53" s="978"/>
      <c r="DE53" s="979"/>
      <c r="DF53" s="979"/>
      <c r="DG53" s="979"/>
    </row>
    <row r="54" spans="4:111" ht="8.25" customHeight="1">
      <c r="D54" s="769"/>
      <c r="E54" s="770"/>
      <c r="F54" s="771"/>
      <c r="G54" s="757" t="s">
        <v>366</v>
      </c>
      <c r="H54" s="758"/>
      <c r="I54" s="758"/>
      <c r="J54" s="758"/>
      <c r="K54" s="758"/>
      <c r="L54" s="758"/>
      <c r="M54" s="758"/>
      <c r="N54" s="758"/>
      <c r="O54" s="758"/>
      <c r="P54" s="758"/>
      <c r="Q54" s="759"/>
      <c r="R54" s="1004" t="s">
        <v>374</v>
      </c>
      <c r="S54" s="1005"/>
      <c r="T54" s="1005"/>
      <c r="U54" s="1005"/>
      <c r="V54" s="90"/>
      <c r="W54" s="90" t="s">
        <v>195</v>
      </c>
      <c r="X54" s="90"/>
      <c r="Y54" s="90"/>
      <c r="Z54" s="90" t="s">
        <v>196</v>
      </c>
      <c r="AA54" s="90"/>
      <c r="AB54" s="90"/>
      <c r="AC54" s="90" t="s">
        <v>193</v>
      </c>
      <c r="AD54" s="90"/>
      <c r="AE54" s="90"/>
      <c r="AF54" s="90" t="s">
        <v>213</v>
      </c>
      <c r="AG54" s="90"/>
      <c r="AH54" s="90"/>
      <c r="AI54" s="90" t="s">
        <v>195</v>
      </c>
      <c r="AJ54" s="90"/>
      <c r="AK54" s="90"/>
      <c r="AL54" s="90" t="s">
        <v>196</v>
      </c>
      <c r="AM54" s="90"/>
      <c r="AN54" s="90"/>
      <c r="AO54" s="90" t="s">
        <v>193</v>
      </c>
      <c r="AP54" s="90"/>
      <c r="AQ54" s="90"/>
      <c r="AR54" s="90" t="s">
        <v>194</v>
      </c>
      <c r="AS54" s="90"/>
      <c r="AT54" s="90"/>
      <c r="AU54" s="90" t="s">
        <v>195</v>
      </c>
      <c r="AV54" s="90"/>
      <c r="AW54" s="189"/>
      <c r="AX54" s="189"/>
      <c r="AY54" s="189"/>
      <c r="AZ54" s="189"/>
      <c r="BA54" s="55"/>
      <c r="BB54" s="820" t="s">
        <v>221</v>
      </c>
      <c r="BC54" s="821"/>
      <c r="BH54" s="821" t="s">
        <v>214</v>
      </c>
      <c r="BI54" s="821"/>
      <c r="BJ54" s="821"/>
      <c r="BK54" s="821"/>
      <c r="BL54" s="821"/>
      <c r="BM54" s="822"/>
      <c r="BN54" s="1008" t="s">
        <v>221</v>
      </c>
      <c r="BO54" s="1005"/>
      <c r="BP54" s="1005"/>
      <c r="BQ54" s="1005"/>
      <c r="BR54" s="88"/>
      <c r="BS54" s="88" t="s">
        <v>196</v>
      </c>
      <c r="BT54" s="88"/>
      <c r="BU54" s="88"/>
      <c r="BV54" s="88" t="s">
        <v>193</v>
      </c>
      <c r="BW54" s="88"/>
      <c r="BX54" s="88"/>
      <c r="BY54" s="88" t="s">
        <v>213</v>
      </c>
      <c r="BZ54" s="88"/>
      <c r="CA54" s="88"/>
      <c r="CB54" s="88" t="s">
        <v>195</v>
      </c>
      <c r="CC54" s="88"/>
      <c r="CD54" s="88"/>
      <c r="CE54" s="88" t="s">
        <v>196</v>
      </c>
      <c r="CF54" s="88"/>
      <c r="CG54" s="88"/>
      <c r="CH54" s="88" t="s">
        <v>193</v>
      </c>
      <c r="CI54" s="88"/>
      <c r="CJ54" s="88"/>
      <c r="CK54" s="88" t="s">
        <v>194</v>
      </c>
      <c r="CL54" s="88"/>
      <c r="CM54" s="88"/>
      <c r="CN54" s="88" t="s">
        <v>195</v>
      </c>
      <c r="CO54" s="88"/>
      <c r="CP54" s="88"/>
      <c r="CQ54" s="88" t="s">
        <v>196</v>
      </c>
      <c r="CR54" s="88"/>
      <c r="CS54" s="88"/>
      <c r="CT54" s="88" t="s">
        <v>193</v>
      </c>
      <c r="CU54" s="88"/>
      <c r="CV54" s="88"/>
      <c r="CW54" s="88" t="s">
        <v>215</v>
      </c>
      <c r="CX54" s="88"/>
      <c r="CY54" s="189"/>
      <c r="CZ54" s="189"/>
      <c r="DA54" s="189"/>
      <c r="DB54" s="189"/>
      <c r="DC54" s="55"/>
      <c r="DF54" s="979"/>
      <c r="DG54" s="979"/>
    </row>
    <row r="55" spans="4:111" ht="8.25" customHeight="1">
      <c r="D55" s="769"/>
      <c r="E55" s="770"/>
      <c r="F55" s="771"/>
      <c r="G55" s="760"/>
      <c r="H55" s="761"/>
      <c r="I55" s="761"/>
      <c r="J55" s="761"/>
      <c r="K55" s="761"/>
      <c r="L55" s="761"/>
      <c r="M55" s="761"/>
      <c r="N55" s="761"/>
      <c r="O55" s="761"/>
      <c r="P55" s="761"/>
      <c r="Q55" s="762"/>
      <c r="R55" s="1006"/>
      <c r="S55" s="1007"/>
      <c r="T55" s="1007"/>
      <c r="U55" s="1007"/>
      <c r="V55" s="961" t="s">
        <v>49</v>
      </c>
      <c r="W55" s="962"/>
      <c r="X55" s="962"/>
      <c r="Y55" s="953" t="s">
        <v>49</v>
      </c>
      <c r="Z55" s="953"/>
      <c r="AA55" s="953"/>
      <c r="AB55" s="953" t="s">
        <v>49</v>
      </c>
      <c r="AC55" s="953"/>
      <c r="AD55" s="953"/>
      <c r="AE55" s="953" t="s">
        <v>49</v>
      </c>
      <c r="AF55" s="953"/>
      <c r="AG55" s="953"/>
      <c r="AH55" s="953" t="s">
        <v>49</v>
      </c>
      <c r="AI55" s="953"/>
      <c r="AJ55" s="953"/>
      <c r="AK55" s="953" t="s">
        <v>49</v>
      </c>
      <c r="AL55" s="953"/>
      <c r="AM55" s="953"/>
      <c r="AN55" s="953" t="s">
        <v>49</v>
      </c>
      <c r="AO55" s="953"/>
      <c r="AP55" s="953"/>
      <c r="AQ55" s="953" t="s">
        <v>49</v>
      </c>
      <c r="AR55" s="953"/>
      <c r="AS55" s="953"/>
      <c r="AT55" s="953" t="s">
        <v>49</v>
      </c>
      <c r="AU55" s="953"/>
      <c r="AV55" s="991"/>
      <c r="AW55" s="810"/>
      <c r="AX55" s="913"/>
      <c r="BA55" s="191"/>
      <c r="BB55" s="914"/>
      <c r="BC55" s="913"/>
      <c r="BH55" s="913"/>
      <c r="BI55" s="913"/>
      <c r="BJ55" s="913"/>
      <c r="BK55" s="913"/>
      <c r="BL55" s="913"/>
      <c r="BM55" s="977"/>
      <c r="BN55" s="1009"/>
      <c r="BO55" s="1007"/>
      <c r="BP55" s="1007"/>
      <c r="BQ55" s="1007"/>
      <c r="BR55" s="961" t="s">
        <v>49</v>
      </c>
      <c r="BS55" s="962"/>
      <c r="BT55" s="962"/>
      <c r="BU55" s="953" t="s">
        <v>49</v>
      </c>
      <c r="BV55" s="953"/>
      <c r="BW55" s="953"/>
      <c r="BX55" s="970" t="s">
        <v>49</v>
      </c>
      <c r="BY55" s="953"/>
      <c r="BZ55" s="953"/>
      <c r="CA55" s="953" t="s">
        <v>49</v>
      </c>
      <c r="CB55" s="953"/>
      <c r="CC55" s="953"/>
      <c r="CD55" s="953" t="s">
        <v>49</v>
      </c>
      <c r="CE55" s="953"/>
      <c r="CF55" s="953"/>
      <c r="CG55" s="953" t="s">
        <v>49</v>
      </c>
      <c r="CH55" s="953"/>
      <c r="CI55" s="953"/>
      <c r="CJ55" s="953" t="s">
        <v>49</v>
      </c>
      <c r="CK55" s="953"/>
      <c r="CL55" s="953"/>
      <c r="CM55" s="953" t="s">
        <v>49</v>
      </c>
      <c r="CN55" s="953"/>
      <c r="CO55" s="953"/>
      <c r="CP55" s="953" t="s">
        <v>49</v>
      </c>
      <c r="CQ55" s="953"/>
      <c r="CR55" s="953"/>
      <c r="CS55" s="953" t="s">
        <v>49</v>
      </c>
      <c r="CT55" s="953"/>
      <c r="CU55" s="953"/>
      <c r="CV55" s="953" t="s">
        <v>49</v>
      </c>
      <c r="CW55" s="953"/>
      <c r="CX55" s="991"/>
      <c r="CY55" s="810"/>
      <c r="CZ55" s="913"/>
      <c r="DC55" s="191"/>
      <c r="DF55" s="979"/>
      <c r="DG55" s="979"/>
    </row>
    <row r="56" spans="4:111" ht="8.25" customHeight="1">
      <c r="D56" s="769"/>
      <c r="E56" s="770"/>
      <c r="F56" s="771"/>
      <c r="G56" s="760"/>
      <c r="H56" s="761"/>
      <c r="I56" s="761"/>
      <c r="J56" s="761"/>
      <c r="K56" s="761"/>
      <c r="L56" s="761"/>
      <c r="M56" s="761"/>
      <c r="N56" s="761"/>
      <c r="O56" s="761"/>
      <c r="P56" s="761"/>
      <c r="Q56" s="762"/>
      <c r="R56" s="1006"/>
      <c r="S56" s="1007"/>
      <c r="T56" s="1007"/>
      <c r="U56" s="1007"/>
      <c r="V56" s="961"/>
      <c r="W56" s="962"/>
      <c r="X56" s="962"/>
      <c r="Y56" s="953"/>
      <c r="Z56" s="953"/>
      <c r="AA56" s="953"/>
      <c r="AB56" s="953"/>
      <c r="AC56" s="953"/>
      <c r="AD56" s="953"/>
      <c r="AE56" s="953"/>
      <c r="AF56" s="953"/>
      <c r="AG56" s="953"/>
      <c r="AH56" s="953"/>
      <c r="AI56" s="953"/>
      <c r="AJ56" s="953"/>
      <c r="AK56" s="953"/>
      <c r="AL56" s="953"/>
      <c r="AM56" s="953"/>
      <c r="AN56" s="953"/>
      <c r="AO56" s="953"/>
      <c r="AP56" s="953"/>
      <c r="AQ56" s="953"/>
      <c r="AR56" s="953"/>
      <c r="AS56" s="953"/>
      <c r="AT56" s="953"/>
      <c r="AU56" s="953"/>
      <c r="AV56" s="991"/>
      <c r="AW56" s="914"/>
      <c r="AX56" s="913"/>
      <c r="BB56" s="1010" t="s">
        <v>220</v>
      </c>
      <c r="BC56" s="1011"/>
      <c r="BD56" s="1011"/>
      <c r="BE56" s="1011"/>
      <c r="BF56" s="1011"/>
      <c r="BG56" s="1011"/>
      <c r="BH56" s="1011"/>
      <c r="BI56" s="1011"/>
      <c r="BJ56" s="1011"/>
      <c r="BK56" s="1011"/>
      <c r="BL56" s="1011"/>
      <c r="BM56" s="1012"/>
      <c r="BN56" s="1007"/>
      <c r="BO56" s="1007"/>
      <c r="BP56" s="1007"/>
      <c r="BQ56" s="1007"/>
      <c r="BR56" s="961"/>
      <c r="BS56" s="962"/>
      <c r="BT56" s="962"/>
      <c r="BU56" s="953"/>
      <c r="BV56" s="953"/>
      <c r="BW56" s="953"/>
      <c r="BX56" s="970"/>
      <c r="BY56" s="953"/>
      <c r="BZ56" s="953"/>
      <c r="CA56" s="953"/>
      <c r="CB56" s="953"/>
      <c r="CC56" s="953"/>
      <c r="CD56" s="953"/>
      <c r="CE56" s="953"/>
      <c r="CF56" s="953"/>
      <c r="CG56" s="953"/>
      <c r="CH56" s="953"/>
      <c r="CI56" s="953"/>
      <c r="CJ56" s="953"/>
      <c r="CK56" s="953"/>
      <c r="CL56" s="953"/>
      <c r="CM56" s="953"/>
      <c r="CN56" s="953"/>
      <c r="CO56" s="953"/>
      <c r="CP56" s="953"/>
      <c r="CQ56" s="953"/>
      <c r="CR56" s="953"/>
      <c r="CS56" s="953"/>
      <c r="CT56" s="953"/>
      <c r="CU56" s="953"/>
      <c r="CV56" s="953"/>
      <c r="CW56" s="953"/>
      <c r="CX56" s="991"/>
      <c r="CY56" s="914"/>
      <c r="CZ56" s="913"/>
      <c r="DC56" s="191"/>
      <c r="DF56" s="979"/>
      <c r="DG56" s="979"/>
    </row>
    <row r="57" spans="4:111" ht="8.25" customHeight="1">
      <c r="D57" s="769"/>
      <c r="E57" s="770"/>
      <c r="F57" s="771"/>
      <c r="G57" s="760"/>
      <c r="H57" s="761"/>
      <c r="I57" s="761"/>
      <c r="J57" s="761"/>
      <c r="K57" s="761"/>
      <c r="L57" s="761"/>
      <c r="M57" s="761"/>
      <c r="N57" s="761"/>
      <c r="O57" s="761"/>
      <c r="P57" s="761"/>
      <c r="Q57" s="762"/>
      <c r="R57" s="1006"/>
      <c r="S57" s="1007"/>
      <c r="T57" s="1007"/>
      <c r="U57" s="1007"/>
      <c r="V57" s="961"/>
      <c r="W57" s="962"/>
      <c r="X57" s="962"/>
      <c r="Y57" s="953"/>
      <c r="Z57" s="953"/>
      <c r="AA57" s="953"/>
      <c r="AB57" s="953"/>
      <c r="AC57" s="953"/>
      <c r="AD57" s="953"/>
      <c r="AE57" s="953"/>
      <c r="AF57" s="953"/>
      <c r="AG57" s="953"/>
      <c r="AH57" s="953"/>
      <c r="AI57" s="953"/>
      <c r="AJ57" s="953"/>
      <c r="AK57" s="953"/>
      <c r="AL57" s="953"/>
      <c r="AM57" s="953"/>
      <c r="AN57" s="953"/>
      <c r="AO57" s="953"/>
      <c r="AP57" s="953"/>
      <c r="AQ57" s="953"/>
      <c r="AR57" s="953"/>
      <c r="AS57" s="953"/>
      <c r="AT57" s="953"/>
      <c r="AU57" s="953"/>
      <c r="AV57" s="991"/>
      <c r="AW57" s="914"/>
      <c r="AX57" s="913"/>
      <c r="AY57" s="881" t="s">
        <v>216</v>
      </c>
      <c r="AZ57" s="881"/>
      <c r="BA57" s="881"/>
      <c r="BB57" s="1010"/>
      <c r="BC57" s="1011"/>
      <c r="BD57" s="1011"/>
      <c r="BE57" s="1011"/>
      <c r="BF57" s="1011"/>
      <c r="BG57" s="1011"/>
      <c r="BH57" s="1011"/>
      <c r="BI57" s="1011"/>
      <c r="BJ57" s="1011"/>
      <c r="BK57" s="1011"/>
      <c r="BL57" s="1011"/>
      <c r="BM57" s="1012"/>
      <c r="BN57" s="1007"/>
      <c r="BO57" s="1007"/>
      <c r="BP57" s="1007"/>
      <c r="BQ57" s="1007"/>
      <c r="BR57" s="961"/>
      <c r="BS57" s="962"/>
      <c r="BT57" s="962"/>
      <c r="BU57" s="953"/>
      <c r="BV57" s="953"/>
      <c r="BW57" s="953"/>
      <c r="BX57" s="970"/>
      <c r="BY57" s="953"/>
      <c r="BZ57" s="953"/>
      <c r="CA57" s="953"/>
      <c r="CB57" s="953"/>
      <c r="CC57" s="953"/>
      <c r="CD57" s="953"/>
      <c r="CE57" s="953"/>
      <c r="CF57" s="953"/>
      <c r="CG57" s="953"/>
      <c r="CH57" s="953"/>
      <c r="CI57" s="953"/>
      <c r="CJ57" s="953"/>
      <c r="CK57" s="953"/>
      <c r="CL57" s="953"/>
      <c r="CM57" s="953"/>
      <c r="CN57" s="953"/>
      <c r="CO57" s="953"/>
      <c r="CP57" s="953"/>
      <c r="CQ57" s="953"/>
      <c r="CR57" s="953"/>
      <c r="CS57" s="953"/>
      <c r="CT57" s="953"/>
      <c r="CU57" s="953"/>
      <c r="CV57" s="953"/>
      <c r="CW57" s="953"/>
      <c r="CX57" s="991"/>
      <c r="CY57" s="914"/>
      <c r="CZ57" s="913"/>
      <c r="DA57" s="913" t="s">
        <v>215</v>
      </c>
      <c r="DB57" s="913"/>
      <c r="DC57" s="191"/>
      <c r="DF57" s="979"/>
      <c r="DG57" s="979"/>
    </row>
    <row r="58" spans="4:111" ht="8.25" customHeight="1" thickBot="1">
      <c r="D58" s="772"/>
      <c r="E58" s="773"/>
      <c r="F58" s="774"/>
      <c r="G58" s="763"/>
      <c r="H58" s="764"/>
      <c r="I58" s="764"/>
      <c r="J58" s="764"/>
      <c r="K58" s="764"/>
      <c r="L58" s="764"/>
      <c r="M58" s="764"/>
      <c r="N58" s="764"/>
      <c r="O58" s="764"/>
      <c r="P58" s="764"/>
      <c r="Q58" s="765"/>
      <c r="R58" s="1006"/>
      <c r="S58" s="1007"/>
      <c r="T58" s="1007"/>
      <c r="U58" s="1007"/>
      <c r="Y58" s="192"/>
      <c r="Z58" s="192"/>
      <c r="AA58" s="192"/>
      <c r="AB58" s="192"/>
      <c r="AC58" s="192"/>
      <c r="AD58" s="990" t="s">
        <v>217</v>
      </c>
      <c r="AE58" s="990"/>
      <c r="AF58" s="192"/>
      <c r="AG58" s="192"/>
      <c r="AH58" s="192"/>
      <c r="AI58" s="192"/>
      <c r="AJ58" s="192"/>
      <c r="AK58" s="192"/>
      <c r="AL58" s="192"/>
      <c r="AM58" s="990" t="s">
        <v>217</v>
      </c>
      <c r="AN58" s="990"/>
      <c r="AO58" s="192"/>
      <c r="AP58" s="192"/>
      <c r="AQ58" s="192"/>
      <c r="AR58" s="192"/>
      <c r="AS58" s="192"/>
      <c r="AT58" s="192"/>
      <c r="AU58" s="192"/>
      <c r="AV58" s="192"/>
      <c r="AY58" s="881"/>
      <c r="AZ58" s="881"/>
      <c r="BA58" s="881"/>
      <c r="BB58" s="1013"/>
      <c r="BC58" s="1014"/>
      <c r="BD58" s="1014"/>
      <c r="BE58" s="1014"/>
      <c r="BF58" s="1014"/>
      <c r="BG58" s="1014"/>
      <c r="BH58" s="1014"/>
      <c r="BI58" s="1014"/>
      <c r="BJ58" s="1014"/>
      <c r="BK58" s="1014"/>
      <c r="BL58" s="1014"/>
      <c r="BM58" s="1015"/>
      <c r="BN58" s="1007"/>
      <c r="BO58" s="1007"/>
      <c r="BP58" s="1007"/>
      <c r="BQ58" s="1007"/>
      <c r="BR58" s="190"/>
      <c r="BS58" s="190"/>
      <c r="BT58" s="190"/>
      <c r="BU58" s="190"/>
      <c r="BV58" s="190"/>
      <c r="BW58" s="990" t="s">
        <v>217</v>
      </c>
      <c r="BX58" s="990"/>
      <c r="BY58" s="192"/>
      <c r="BZ58" s="192"/>
      <c r="CA58" s="192"/>
      <c r="CB58" s="192"/>
      <c r="CC58" s="192"/>
      <c r="CD58" s="192"/>
      <c r="CE58" s="192"/>
      <c r="CF58" s="990" t="s">
        <v>217</v>
      </c>
      <c r="CG58" s="990"/>
      <c r="CH58" s="192"/>
      <c r="CI58" s="192"/>
      <c r="CJ58" s="192"/>
      <c r="CK58" s="192"/>
      <c r="CL58" s="192"/>
      <c r="CM58" s="192"/>
      <c r="CN58" s="192"/>
      <c r="CO58" s="990" t="s">
        <v>217</v>
      </c>
      <c r="CP58" s="990"/>
      <c r="CQ58" s="192"/>
      <c r="CR58" s="192"/>
      <c r="CS58" s="192"/>
      <c r="CT58" s="192"/>
      <c r="CU58" s="192"/>
      <c r="CV58" s="192"/>
      <c r="CW58" s="192"/>
      <c r="CX58" s="192"/>
      <c r="DA58" s="913"/>
      <c r="DB58" s="913"/>
      <c r="DC58" s="191"/>
      <c r="DF58" s="979"/>
      <c r="DG58" s="979"/>
    </row>
    <row r="59" spans="4:111" ht="8.25" customHeight="1" thickTop="1">
      <c r="D59" s="91"/>
      <c r="E59" s="92"/>
      <c r="F59" s="92"/>
      <c r="G59" s="92"/>
      <c r="H59" s="92"/>
      <c r="I59" s="92"/>
      <c r="J59" s="92"/>
      <c r="K59" s="92"/>
      <c r="L59" s="92"/>
      <c r="M59" s="92"/>
      <c r="N59" s="92"/>
      <c r="O59" s="92"/>
      <c r="P59" s="92"/>
      <c r="Q59" s="93"/>
      <c r="R59" s="1032" t="s">
        <v>222</v>
      </c>
      <c r="S59" s="1033"/>
      <c r="T59" s="1033"/>
      <c r="U59" s="1033"/>
      <c r="V59" s="94"/>
      <c r="W59" s="94" t="s">
        <v>195</v>
      </c>
      <c r="X59" s="94"/>
      <c r="Y59" s="94"/>
      <c r="Z59" s="94" t="s">
        <v>196</v>
      </c>
      <c r="AA59" s="94"/>
      <c r="AB59" s="94"/>
      <c r="AC59" s="94" t="s">
        <v>193</v>
      </c>
      <c r="AD59" s="94"/>
      <c r="AE59" s="94"/>
      <c r="AF59" s="94" t="s">
        <v>213</v>
      </c>
      <c r="AG59" s="94"/>
      <c r="AH59" s="94"/>
      <c r="AI59" s="94" t="s">
        <v>195</v>
      </c>
      <c r="AJ59" s="94"/>
      <c r="AK59" s="94"/>
      <c r="AL59" s="94" t="s">
        <v>196</v>
      </c>
      <c r="AM59" s="94"/>
      <c r="AN59" s="94"/>
      <c r="AO59" s="94" t="s">
        <v>193</v>
      </c>
      <c r="AP59" s="94"/>
      <c r="AQ59" s="94"/>
      <c r="AR59" s="94" t="s">
        <v>194</v>
      </c>
      <c r="AS59" s="94"/>
      <c r="AT59" s="94"/>
      <c r="AU59" s="94" t="s">
        <v>195</v>
      </c>
      <c r="AV59" s="94"/>
      <c r="AW59" s="69"/>
      <c r="AX59" s="69"/>
      <c r="AY59" s="69"/>
      <c r="AZ59" s="69"/>
      <c r="BA59" s="69"/>
      <c r="BB59" s="914" t="s">
        <v>222</v>
      </c>
      <c r="BC59" s="913"/>
      <c r="BH59" s="913" t="s">
        <v>214</v>
      </c>
      <c r="BI59" s="913"/>
      <c r="BJ59" s="913"/>
      <c r="BK59" s="913"/>
      <c r="BL59" s="913"/>
      <c r="BM59" s="977"/>
      <c r="BN59" s="1033" t="s">
        <v>222</v>
      </c>
      <c r="BO59" s="1033"/>
      <c r="BP59" s="1033"/>
      <c r="BQ59" s="1033"/>
      <c r="BR59" s="94"/>
      <c r="BS59" s="94" t="s">
        <v>196</v>
      </c>
      <c r="BT59" s="94"/>
      <c r="BU59" s="94"/>
      <c r="BV59" s="94" t="s">
        <v>193</v>
      </c>
      <c r="BW59" s="94"/>
      <c r="BX59" s="94"/>
      <c r="BY59" s="94" t="s">
        <v>213</v>
      </c>
      <c r="BZ59" s="94"/>
      <c r="CA59" s="94"/>
      <c r="CB59" s="94" t="s">
        <v>195</v>
      </c>
      <c r="CC59" s="94"/>
      <c r="CD59" s="94"/>
      <c r="CE59" s="94" t="s">
        <v>196</v>
      </c>
      <c r="CF59" s="94"/>
      <c r="CG59" s="94"/>
      <c r="CH59" s="94" t="s">
        <v>193</v>
      </c>
      <c r="CI59" s="94"/>
      <c r="CJ59" s="94"/>
      <c r="CK59" s="94" t="s">
        <v>194</v>
      </c>
      <c r="CL59" s="94"/>
      <c r="CM59" s="94"/>
      <c r="CN59" s="94" t="s">
        <v>195</v>
      </c>
      <c r="CO59" s="94"/>
      <c r="CP59" s="94"/>
      <c r="CQ59" s="94" t="s">
        <v>196</v>
      </c>
      <c r="CR59" s="94"/>
      <c r="CS59" s="94"/>
      <c r="CT59" s="94" t="s">
        <v>193</v>
      </c>
      <c r="CU59" s="94"/>
      <c r="CV59" s="94"/>
      <c r="CW59" s="94" t="s">
        <v>215</v>
      </c>
      <c r="CX59" s="94"/>
      <c r="CY59" s="69"/>
      <c r="CZ59" s="69"/>
      <c r="DA59" s="69"/>
      <c r="DB59" s="69"/>
      <c r="DC59" s="70"/>
      <c r="DF59" s="979"/>
      <c r="DG59" s="979"/>
    </row>
    <row r="60" spans="4:111" ht="8.25" customHeight="1">
      <c r="D60" s="1029" t="s">
        <v>78</v>
      </c>
      <c r="E60" s="1030"/>
      <c r="F60" s="1030"/>
      <c r="G60" s="1030"/>
      <c r="H60" s="1030"/>
      <c r="I60" s="1030"/>
      <c r="J60" s="1030"/>
      <c r="K60" s="1030"/>
      <c r="L60" s="1030"/>
      <c r="M60" s="1030"/>
      <c r="N60" s="1030"/>
      <c r="O60" s="1030"/>
      <c r="P60" s="1030"/>
      <c r="Q60" s="1031"/>
      <c r="R60" s="1006"/>
      <c r="S60" s="1007"/>
      <c r="T60" s="1007"/>
      <c r="U60" s="1007"/>
      <c r="V60" s="961"/>
      <c r="W60" s="962"/>
      <c r="X60" s="962"/>
      <c r="Y60" s="953"/>
      <c r="Z60" s="953"/>
      <c r="AA60" s="953"/>
      <c r="AB60" s="953"/>
      <c r="AC60" s="953"/>
      <c r="AD60" s="953"/>
      <c r="AE60" s="953">
        <v>1</v>
      </c>
      <c r="AF60" s="953"/>
      <c r="AG60" s="953"/>
      <c r="AH60" s="953">
        <v>0</v>
      </c>
      <c r="AI60" s="953"/>
      <c r="AJ60" s="953"/>
      <c r="AK60" s="953">
        <v>5</v>
      </c>
      <c r="AL60" s="953"/>
      <c r="AM60" s="953"/>
      <c r="AN60" s="953">
        <v>0</v>
      </c>
      <c r="AO60" s="953"/>
      <c r="AP60" s="953"/>
      <c r="AQ60" s="953">
        <v>0</v>
      </c>
      <c r="AR60" s="953"/>
      <c r="AS60" s="953"/>
      <c r="AT60" s="953">
        <v>0</v>
      </c>
      <c r="AU60" s="953"/>
      <c r="AV60" s="991"/>
      <c r="AW60" s="810"/>
      <c r="AX60" s="913"/>
      <c r="BB60" s="914"/>
      <c r="BC60" s="913"/>
      <c r="BH60" s="913"/>
      <c r="BI60" s="913"/>
      <c r="BJ60" s="913"/>
      <c r="BK60" s="913"/>
      <c r="BL60" s="913"/>
      <c r="BM60" s="977"/>
      <c r="BN60" s="1007"/>
      <c r="BO60" s="1007"/>
      <c r="BP60" s="1007"/>
      <c r="BQ60" s="1007"/>
      <c r="BR60" s="961"/>
      <c r="BS60" s="962"/>
      <c r="BT60" s="962"/>
      <c r="BU60" s="953"/>
      <c r="BV60" s="953"/>
      <c r="BW60" s="953"/>
      <c r="BX60" s="970"/>
      <c r="BY60" s="953"/>
      <c r="BZ60" s="953"/>
      <c r="CA60" s="953"/>
      <c r="CB60" s="953"/>
      <c r="CC60" s="953"/>
      <c r="CD60" s="953"/>
      <c r="CE60" s="953"/>
      <c r="CF60" s="953"/>
      <c r="CG60" s="953"/>
      <c r="CH60" s="953"/>
      <c r="CI60" s="953"/>
      <c r="CJ60" s="953"/>
      <c r="CK60" s="953"/>
      <c r="CL60" s="953"/>
      <c r="CM60" s="953">
        <v>2</v>
      </c>
      <c r="CN60" s="953"/>
      <c r="CO60" s="953"/>
      <c r="CP60" s="953">
        <v>1</v>
      </c>
      <c r="CQ60" s="953"/>
      <c r="CR60" s="953"/>
      <c r="CS60" s="953">
        <v>0</v>
      </c>
      <c r="CT60" s="953"/>
      <c r="CU60" s="953"/>
      <c r="CV60" s="953">
        <v>0</v>
      </c>
      <c r="CW60" s="953"/>
      <c r="CX60" s="991"/>
      <c r="CY60" s="810"/>
      <c r="CZ60" s="913"/>
      <c r="DC60" s="95"/>
      <c r="DF60" s="979"/>
      <c r="DG60" s="979"/>
    </row>
    <row r="61" spans="4:111" ht="8.25" customHeight="1">
      <c r="D61" s="1029"/>
      <c r="E61" s="1030"/>
      <c r="F61" s="1030"/>
      <c r="G61" s="1030"/>
      <c r="H61" s="1030"/>
      <c r="I61" s="1030"/>
      <c r="J61" s="1030"/>
      <c r="K61" s="1030"/>
      <c r="L61" s="1030"/>
      <c r="M61" s="1030"/>
      <c r="N61" s="1030"/>
      <c r="O61" s="1030"/>
      <c r="P61" s="1030"/>
      <c r="Q61" s="1031"/>
      <c r="R61" s="1006"/>
      <c r="S61" s="1007"/>
      <c r="T61" s="1007"/>
      <c r="U61" s="1007"/>
      <c r="V61" s="961"/>
      <c r="W61" s="962"/>
      <c r="X61" s="962"/>
      <c r="Y61" s="953"/>
      <c r="Z61" s="953"/>
      <c r="AA61" s="953"/>
      <c r="AB61" s="953"/>
      <c r="AC61" s="953"/>
      <c r="AD61" s="953"/>
      <c r="AE61" s="953"/>
      <c r="AF61" s="953"/>
      <c r="AG61" s="953"/>
      <c r="AH61" s="953"/>
      <c r="AI61" s="953"/>
      <c r="AJ61" s="953"/>
      <c r="AK61" s="953"/>
      <c r="AL61" s="953"/>
      <c r="AM61" s="953"/>
      <c r="AN61" s="953"/>
      <c r="AO61" s="953"/>
      <c r="AP61" s="953"/>
      <c r="AQ61" s="953"/>
      <c r="AR61" s="953"/>
      <c r="AS61" s="953"/>
      <c r="AT61" s="953"/>
      <c r="AU61" s="953"/>
      <c r="AV61" s="991"/>
      <c r="AW61" s="914"/>
      <c r="AX61" s="913"/>
      <c r="BB61" s="1023">
        <v>0.02</v>
      </c>
      <c r="BC61" s="1024"/>
      <c r="BD61" s="1024"/>
      <c r="BE61" s="1024"/>
      <c r="BF61" s="1024"/>
      <c r="BG61" s="1024"/>
      <c r="BH61" s="1024"/>
      <c r="BI61" s="1024"/>
      <c r="BJ61" s="1024"/>
      <c r="BK61" s="1024"/>
      <c r="BL61" s="1024"/>
      <c r="BM61" s="1025"/>
      <c r="BN61" s="1007"/>
      <c r="BO61" s="1007"/>
      <c r="BP61" s="1007"/>
      <c r="BQ61" s="1007"/>
      <c r="BR61" s="961"/>
      <c r="BS61" s="962"/>
      <c r="BT61" s="962"/>
      <c r="BU61" s="953"/>
      <c r="BV61" s="953"/>
      <c r="BW61" s="953"/>
      <c r="BX61" s="970"/>
      <c r="BY61" s="953"/>
      <c r="BZ61" s="953"/>
      <c r="CA61" s="953"/>
      <c r="CB61" s="953"/>
      <c r="CC61" s="953"/>
      <c r="CD61" s="953"/>
      <c r="CE61" s="953"/>
      <c r="CF61" s="953"/>
      <c r="CG61" s="953"/>
      <c r="CH61" s="953"/>
      <c r="CI61" s="953"/>
      <c r="CJ61" s="953"/>
      <c r="CK61" s="953"/>
      <c r="CL61" s="953"/>
      <c r="CM61" s="953"/>
      <c r="CN61" s="953"/>
      <c r="CO61" s="953"/>
      <c r="CP61" s="953"/>
      <c r="CQ61" s="953"/>
      <c r="CR61" s="953"/>
      <c r="CS61" s="953"/>
      <c r="CT61" s="953"/>
      <c r="CU61" s="953"/>
      <c r="CV61" s="953"/>
      <c r="CW61" s="953"/>
      <c r="CX61" s="991"/>
      <c r="CY61" s="914"/>
      <c r="CZ61" s="913"/>
      <c r="DC61" s="95"/>
      <c r="DF61" s="979"/>
      <c r="DG61" s="979"/>
    </row>
    <row r="62" spans="4:111" ht="8.25" customHeight="1">
      <c r="D62" s="96"/>
      <c r="E62" s="39"/>
      <c r="F62" s="39"/>
      <c r="G62" s="39"/>
      <c r="H62" s="39"/>
      <c r="I62" s="39"/>
      <c r="J62" s="39"/>
      <c r="K62" s="39"/>
      <c r="L62" s="39"/>
      <c r="M62" s="1016" t="s">
        <v>223</v>
      </c>
      <c r="N62" s="1016"/>
      <c r="O62" s="1016"/>
      <c r="P62" s="1016"/>
      <c r="Q62" s="1017"/>
      <c r="R62" s="1006"/>
      <c r="S62" s="1007"/>
      <c r="T62" s="1007"/>
      <c r="U62" s="1007"/>
      <c r="V62" s="961"/>
      <c r="W62" s="962"/>
      <c r="X62" s="962"/>
      <c r="Y62" s="953"/>
      <c r="Z62" s="953"/>
      <c r="AA62" s="953"/>
      <c r="AB62" s="953"/>
      <c r="AC62" s="953"/>
      <c r="AD62" s="953"/>
      <c r="AE62" s="953"/>
      <c r="AF62" s="953"/>
      <c r="AG62" s="953"/>
      <c r="AH62" s="953"/>
      <c r="AI62" s="953"/>
      <c r="AJ62" s="953"/>
      <c r="AK62" s="953"/>
      <c r="AL62" s="953"/>
      <c r="AM62" s="953"/>
      <c r="AN62" s="953"/>
      <c r="AO62" s="953"/>
      <c r="AP62" s="953"/>
      <c r="AQ62" s="953"/>
      <c r="AR62" s="953"/>
      <c r="AS62" s="953"/>
      <c r="AT62" s="953"/>
      <c r="AU62" s="953"/>
      <c r="AV62" s="991"/>
      <c r="AW62" s="914"/>
      <c r="AX62" s="913"/>
      <c r="AY62" s="881" t="s">
        <v>216</v>
      </c>
      <c r="AZ62" s="881"/>
      <c r="BA62" s="881"/>
      <c r="BB62" s="1023"/>
      <c r="BC62" s="1024"/>
      <c r="BD62" s="1024"/>
      <c r="BE62" s="1024"/>
      <c r="BF62" s="1024"/>
      <c r="BG62" s="1024"/>
      <c r="BH62" s="1024"/>
      <c r="BI62" s="1024"/>
      <c r="BJ62" s="1024"/>
      <c r="BK62" s="1024"/>
      <c r="BL62" s="1024"/>
      <c r="BM62" s="1025"/>
      <c r="BN62" s="1007"/>
      <c r="BO62" s="1007"/>
      <c r="BP62" s="1007"/>
      <c r="BQ62" s="1007"/>
      <c r="BR62" s="961"/>
      <c r="BS62" s="962"/>
      <c r="BT62" s="962"/>
      <c r="BU62" s="953"/>
      <c r="BV62" s="953"/>
      <c r="BW62" s="953"/>
      <c r="BX62" s="970"/>
      <c r="BY62" s="953"/>
      <c r="BZ62" s="953"/>
      <c r="CA62" s="953"/>
      <c r="CB62" s="953"/>
      <c r="CC62" s="953"/>
      <c r="CD62" s="953"/>
      <c r="CE62" s="953"/>
      <c r="CF62" s="953"/>
      <c r="CG62" s="953"/>
      <c r="CH62" s="953"/>
      <c r="CI62" s="953"/>
      <c r="CJ62" s="953"/>
      <c r="CK62" s="953"/>
      <c r="CL62" s="953"/>
      <c r="CM62" s="953"/>
      <c r="CN62" s="953"/>
      <c r="CO62" s="953"/>
      <c r="CP62" s="953"/>
      <c r="CQ62" s="953"/>
      <c r="CR62" s="953"/>
      <c r="CS62" s="953"/>
      <c r="CT62" s="953"/>
      <c r="CU62" s="953"/>
      <c r="CV62" s="953"/>
      <c r="CW62" s="953"/>
      <c r="CX62" s="991"/>
      <c r="CY62" s="914"/>
      <c r="CZ62" s="913"/>
      <c r="DA62" s="913" t="s">
        <v>215</v>
      </c>
      <c r="DB62" s="913"/>
      <c r="DC62" s="95"/>
      <c r="DF62" s="979"/>
      <c r="DG62" s="979"/>
    </row>
    <row r="63" spans="4:111" ht="8.25" customHeight="1" thickBot="1">
      <c r="D63" s="97"/>
      <c r="E63" s="98"/>
      <c r="F63" s="98"/>
      <c r="G63" s="98"/>
      <c r="H63" s="98"/>
      <c r="I63" s="98"/>
      <c r="J63" s="98"/>
      <c r="K63" s="98"/>
      <c r="L63" s="98"/>
      <c r="M63" s="1018"/>
      <c r="N63" s="1018"/>
      <c r="O63" s="1018"/>
      <c r="P63" s="1018"/>
      <c r="Q63" s="1019"/>
      <c r="R63" s="1034"/>
      <c r="S63" s="1035"/>
      <c r="T63" s="1035"/>
      <c r="U63" s="1035"/>
      <c r="V63" s="195"/>
      <c r="W63" s="195"/>
      <c r="X63" s="195"/>
      <c r="Y63" s="195"/>
      <c r="Z63" s="195"/>
      <c r="AA63" s="195"/>
      <c r="AB63" s="195"/>
      <c r="AC63" s="195"/>
      <c r="AD63" s="1022" t="s">
        <v>217</v>
      </c>
      <c r="AE63" s="1022"/>
      <c r="AF63" s="195"/>
      <c r="AG63" s="195"/>
      <c r="AH63" s="195"/>
      <c r="AI63" s="195"/>
      <c r="AJ63" s="195"/>
      <c r="AK63" s="195"/>
      <c r="AL63" s="195"/>
      <c r="AM63" s="1022" t="s">
        <v>217</v>
      </c>
      <c r="AN63" s="1022"/>
      <c r="AO63" s="195"/>
      <c r="AP63" s="195"/>
      <c r="AQ63" s="195"/>
      <c r="AR63" s="195"/>
      <c r="AS63" s="195"/>
      <c r="AT63" s="195"/>
      <c r="AU63" s="195"/>
      <c r="AV63" s="195"/>
      <c r="AW63" s="195"/>
      <c r="AX63" s="195"/>
      <c r="AY63" s="1020"/>
      <c r="AZ63" s="1020"/>
      <c r="BA63" s="1020"/>
      <c r="BB63" s="1026"/>
      <c r="BC63" s="1027"/>
      <c r="BD63" s="1027"/>
      <c r="BE63" s="1027"/>
      <c r="BF63" s="1027"/>
      <c r="BG63" s="1027"/>
      <c r="BH63" s="1027"/>
      <c r="BI63" s="1027"/>
      <c r="BJ63" s="1027"/>
      <c r="BK63" s="1027"/>
      <c r="BL63" s="1027"/>
      <c r="BM63" s="1028"/>
      <c r="BN63" s="1035"/>
      <c r="BO63" s="1035"/>
      <c r="BP63" s="1035"/>
      <c r="BQ63" s="1035"/>
      <c r="BR63" s="196"/>
      <c r="BS63" s="196"/>
      <c r="BT63" s="196"/>
      <c r="BU63" s="196"/>
      <c r="BV63" s="196"/>
      <c r="BW63" s="1022" t="s">
        <v>217</v>
      </c>
      <c r="BX63" s="1022"/>
      <c r="BY63" s="195"/>
      <c r="BZ63" s="195"/>
      <c r="CA63" s="195"/>
      <c r="CB63" s="195"/>
      <c r="CC63" s="195"/>
      <c r="CD63" s="195"/>
      <c r="CE63" s="195"/>
      <c r="CF63" s="1022" t="s">
        <v>217</v>
      </c>
      <c r="CG63" s="1022"/>
      <c r="CH63" s="195"/>
      <c r="CI63" s="195"/>
      <c r="CJ63" s="195"/>
      <c r="CK63" s="195"/>
      <c r="CL63" s="195"/>
      <c r="CM63" s="195"/>
      <c r="CN63" s="195"/>
      <c r="CO63" s="1022" t="s">
        <v>217</v>
      </c>
      <c r="CP63" s="1022"/>
      <c r="CQ63" s="195"/>
      <c r="CR63" s="195"/>
      <c r="CS63" s="195"/>
      <c r="CT63" s="195"/>
      <c r="CU63" s="195"/>
      <c r="CV63" s="195"/>
      <c r="CW63" s="195"/>
      <c r="CX63" s="195"/>
      <c r="CY63" s="195"/>
      <c r="CZ63" s="195"/>
      <c r="DA63" s="1021"/>
      <c r="DB63" s="1021"/>
      <c r="DC63" s="73"/>
      <c r="DF63" s="979"/>
      <c r="DG63" s="979"/>
    </row>
    <row r="64" spans="4:111" ht="8.25" customHeight="1" thickTop="1">
      <c r="D64" s="39"/>
      <c r="E64" s="39"/>
      <c r="F64" s="39"/>
      <c r="G64" s="39"/>
      <c r="H64" s="39"/>
      <c r="I64" s="39"/>
      <c r="J64" s="39"/>
      <c r="K64" s="39"/>
      <c r="L64" s="39"/>
      <c r="M64" s="350"/>
      <c r="N64" s="350"/>
      <c r="O64" s="350"/>
      <c r="P64" s="350"/>
      <c r="Q64" s="350"/>
      <c r="R64" s="348"/>
      <c r="S64" s="348"/>
      <c r="T64" s="348"/>
      <c r="U64" s="348"/>
      <c r="AD64" s="351"/>
      <c r="AE64" s="351"/>
      <c r="AM64" s="351"/>
      <c r="AN64" s="351"/>
      <c r="BB64" s="349"/>
      <c r="BC64" s="349"/>
      <c r="BD64" s="349"/>
      <c r="BE64" s="349"/>
      <c r="BF64" s="349"/>
      <c r="BG64" s="349"/>
      <c r="BH64" s="349"/>
      <c r="BI64" s="349"/>
      <c r="BJ64" s="349"/>
      <c r="BK64" s="349"/>
      <c r="BL64" s="349"/>
      <c r="BM64" s="349"/>
      <c r="BN64" s="348"/>
      <c r="BO64" s="348"/>
      <c r="BP64" s="348"/>
      <c r="BQ64" s="348"/>
      <c r="BR64" s="348"/>
      <c r="BS64" s="348"/>
      <c r="BT64" s="348"/>
      <c r="BU64" s="348"/>
      <c r="BV64" s="348"/>
      <c r="BW64" s="351"/>
      <c r="BX64" s="351"/>
      <c r="CF64" s="351"/>
      <c r="CG64" s="351"/>
      <c r="CO64" s="351"/>
      <c r="CP64" s="351"/>
      <c r="DA64" s="185"/>
      <c r="DB64" s="185"/>
      <c r="DF64" s="979"/>
      <c r="DG64" s="979"/>
    </row>
    <row r="65" spans="115:121" s="89" customFormat="1" ht="0" hidden="1" customHeight="1">
      <c r="DK65" s="39"/>
      <c r="DL65" s="39"/>
      <c r="DM65" s="39"/>
      <c r="DN65" s="39"/>
      <c r="DO65" s="39"/>
      <c r="DP65" s="39"/>
      <c r="DQ65" s="39"/>
    </row>
    <row r="66" spans="115:121" s="89" customFormat="1" ht="0" hidden="1" customHeight="1">
      <c r="DK66" s="39"/>
      <c r="DL66" s="39"/>
      <c r="DM66" s="39"/>
      <c r="DN66" s="39"/>
      <c r="DO66" s="39"/>
      <c r="DP66" s="39"/>
      <c r="DQ66" s="39"/>
    </row>
    <row r="67" spans="115:121" s="89" customFormat="1" ht="0" hidden="1" customHeight="1">
      <c r="DK67" s="39"/>
      <c r="DL67" s="39"/>
      <c r="DM67" s="39"/>
      <c r="DN67" s="39"/>
      <c r="DO67" s="39"/>
      <c r="DP67" s="39"/>
      <c r="DQ67" s="39"/>
    </row>
    <row r="68" spans="115:121" s="89" customFormat="1" ht="0" hidden="1" customHeight="1">
      <c r="DK68" s="39"/>
      <c r="DL68" s="39"/>
      <c r="DM68" s="39"/>
      <c r="DN68" s="39"/>
      <c r="DO68" s="39"/>
      <c r="DP68" s="39"/>
      <c r="DQ68" s="39"/>
    </row>
    <row r="69" spans="115:121" s="89" customFormat="1" ht="0" hidden="1" customHeight="1">
      <c r="DK69" s="39"/>
      <c r="DL69" s="39"/>
      <c r="DM69" s="39"/>
      <c r="DN69" s="39"/>
      <c r="DO69" s="39"/>
      <c r="DP69" s="39"/>
      <c r="DQ69" s="39"/>
    </row>
    <row r="70" spans="115:121" s="89" customFormat="1" ht="0" hidden="1" customHeight="1">
      <c r="DK70" s="39"/>
      <c r="DL70" s="39"/>
      <c r="DM70" s="39"/>
      <c r="DN70" s="39"/>
      <c r="DO70" s="39"/>
      <c r="DP70" s="39"/>
      <c r="DQ70" s="39"/>
    </row>
    <row r="71" spans="115:121" s="89" customFormat="1" ht="0" hidden="1" customHeight="1">
      <c r="DK71" s="39"/>
      <c r="DL71" s="39"/>
      <c r="DM71" s="39"/>
      <c r="DN71" s="39"/>
      <c r="DO71" s="39"/>
      <c r="DP71" s="39"/>
      <c r="DQ71" s="39"/>
    </row>
    <row r="72" spans="115:121" s="89" customFormat="1" ht="0" hidden="1" customHeight="1">
      <c r="DK72" s="39"/>
      <c r="DL72" s="39"/>
      <c r="DM72" s="39"/>
      <c r="DN72" s="39"/>
      <c r="DO72" s="39"/>
      <c r="DP72" s="39"/>
      <c r="DQ72" s="39"/>
    </row>
    <row r="73" spans="115:121" s="89" customFormat="1" ht="0" hidden="1" customHeight="1">
      <c r="DK73" s="39"/>
      <c r="DL73" s="39"/>
      <c r="DM73" s="39"/>
      <c r="DN73" s="39"/>
      <c r="DO73" s="39"/>
      <c r="DP73" s="39"/>
      <c r="DQ73" s="39"/>
    </row>
  </sheetData>
  <sheetProtection selectLockedCells="1"/>
  <mergeCells count="294">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BX38:BY40"/>
    <mergeCell ref="BZ38:CB40"/>
    <mergeCell ref="CC38:CD40"/>
    <mergeCell ref="CE38:CG40"/>
    <mergeCell ref="CH38:CI40"/>
    <mergeCell ref="CK38:CN40"/>
    <mergeCell ref="BD38:BE40"/>
    <mergeCell ref="BF38:BH40"/>
    <mergeCell ref="BI38:BJ40"/>
    <mergeCell ref="BL38:BO40"/>
    <mergeCell ref="BQ38:BT40"/>
    <mergeCell ref="BU38:BW40"/>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Y32:Z34"/>
    <mergeCell ref="AB32:AD32"/>
    <mergeCell ref="AE32:AG32"/>
    <mergeCell ref="AH32:AJ32"/>
    <mergeCell ref="AK32:AM32"/>
    <mergeCell ref="AK33:AM34"/>
    <mergeCell ref="G30:R31"/>
    <mergeCell ref="AB30:AO31"/>
    <mergeCell ref="BR32:BS34"/>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R11:T14"/>
    <mergeCell ref="V11:X14"/>
    <mergeCell ref="AC11:AE14"/>
    <mergeCell ref="AG11:AI14"/>
    <mergeCell ref="AQ19:AS21"/>
    <mergeCell ref="AT19:AV21"/>
    <mergeCell ref="AW19:AY21"/>
    <mergeCell ref="BA19:BB21"/>
    <mergeCell ref="BI16:BN17"/>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s>
  <phoneticPr fontId="2"/>
  <dataValidations count="1">
    <dataValidation type="list" allowBlank="1" showInputMessage="1" showErrorMessage="1" sqref="W4:AF4" xr:uid="{00000000-0002-0000-05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6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32</vt:i4>
      </vt:variant>
    </vt:vector>
  </HeadingPairs>
  <TitlesOfParts>
    <vt:vector size="37" baseType="lpstr">
      <vt:lpstr>報告書（提出用）</vt:lpstr>
      <vt:lpstr>報告書（事業主控）</vt:lpstr>
      <vt:lpstr>保険料計算シート（非表示）</vt:lpstr>
      <vt:lpstr>設定シート</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'保険料計算シート（非表示）'!Print_Area</vt:lpstr>
      <vt:lpstr>概算年度</vt:lpstr>
      <vt:lpstr>'申告書記入img(非表示)'!還付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対象年1_3月</vt:lpstr>
      <vt:lpstr>対象年2_3月</vt:lpstr>
      <vt:lpstr>対象年3月</vt:lpstr>
      <vt:lpstr>賃金算定基準</vt:lpstr>
      <vt:lpstr>平31_1</vt:lpstr>
      <vt:lpstr>平31_2</vt:lpstr>
      <vt:lpstr>平31_3</vt:lpstr>
      <vt:lpstr>平31_4</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2024-03-25T05:36:31Z</dcterms:modified>
</cp:coreProperties>
</file>